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0" documentId="8_{5CBA3A64-A9C7-440E-87DD-BD8DB1C7F9CE}" xr6:coauthVersionLast="47" xr6:coauthVersionMax="47" xr10:uidLastSave="{9277A631-7E6F-4099-9015-CE52FF516A55}"/>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<sst xmlns="http://schemas.openxmlformats.org/spreadsheetml/2006/main" count="7777" uniqueCount="2648">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</sst>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t="s">
        <v>7</v>
      </c>
      <c r="W14" s="777"/>
      <c r="X14" s="777"/>
      <c r="Y14" s="777"/>
      <c r="Z14" s="778"/>
      <c r="AF14"/>
      <c r="AG14" s="241"/>
      <c r="AH14" s="242"/>
    </row>
    <row r="15" spans="1:39" ht="38.4" customHeight="1">
      <c r="A15" s="779" t="s">
        <v>8</v>
      </c>
      <c r="B15" s="780"/>
      <c r="C15" s="780"/>
      <c r="D15" s="780"/>
      <c r="E15" s="780"/>
      <c r="F15" s="780"/>
      <c r="G15" s="780"/>
      <c r="H15" s="780"/>
      <c r="I15" s="780"/>
      <c r="J15" s="780"/>
      <c r="K15" s="780"/>
      <c r="L15" s="780"/>
      <c r="M15" s="780"/>
      <c r="N15" s="780"/>
      <c r="O15" s="780"/>
      <c r="P15" s="780"/>
      <c r="Q15" s="780"/>
      <c r="R15" s="780"/>
      <c r="S15" s="780"/>
      <c r="T15" s="780"/>
      <c r="U15" s="781"/>
      <c r="V15" s="774" t="s">
        <v>9</v>
      </c>
      <c r="W15" s="775"/>
      <c r="X15" s="775"/>
      <c r="Y15" s="775"/>
      <c r="Z15" s="775"/>
      <c r="AA15" s="775" t="s">
        <v>10</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11</v>
      </c>
      <c r="W16" s="796"/>
      <c r="X16" s="796"/>
      <c r="Y16" s="796"/>
      <c r="Z16" s="796"/>
      <c r="AA16" s="796" t="s">
        <v>11</v>
      </c>
      <c r="AB16" s="796"/>
      <c r="AC16" s="796"/>
      <c r="AD16" s="796"/>
      <c r="AE16" s="796"/>
      <c r="AF16" s="244"/>
      <c r="AG16" s="64"/>
    </row>
    <row r="17" spans="1:39" ht="12" customHeight="1">
      <c r="A17" s="786" t="s">
        <v>12</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15</v>
      </c>
      <c r="B21" s="768" t="s">
        <v>16</v>
      </c>
      <c r="C21" s="768"/>
      <c r="D21" s="768"/>
      <c r="E21" s="768"/>
      <c r="F21" s="768"/>
      <c r="G21" s="768"/>
      <c r="H21" s="768"/>
      <c r="I21" s="768"/>
      <c r="J21" s="768"/>
      <c r="K21" s="768"/>
      <c r="L21" s="761" t="s">
        <v>17</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18</v>
      </c>
      <c r="C22" s="768"/>
      <c r="D22" s="768"/>
      <c r="E22" s="768"/>
      <c r="F22" s="768"/>
      <c r="G22" s="768"/>
      <c r="H22" s="768"/>
      <c r="I22" s="768"/>
      <c r="J22" s="768"/>
      <c r="K22" s="768"/>
      <c r="L22" s="761" t="s">
        <v>17</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19</v>
      </c>
      <c r="B23" s="768" t="s">
        <v>20</v>
      </c>
      <c r="C23" s="768"/>
      <c r="D23" s="768"/>
      <c r="E23" s="768"/>
      <c r="F23" s="768"/>
      <c r="G23" s="768"/>
      <c r="H23" s="768"/>
      <c r="I23" s="768"/>
      <c r="J23" s="768"/>
      <c r="K23" s="768"/>
      <c r="L23" s="789">
        <v>100</v>
      </c>
      <c r="M23" s="790"/>
      <c r="N23" s="790"/>
      <c r="O23" s="791"/>
      <c r="P23" s="695" t="s">
        <v>21</v>
      </c>
      <c r="Q23" s="792" t="s">
        <v>22</v>
      </c>
      <c r="R23" s="793"/>
      <c r="S23" s="793"/>
      <c r="T23" s="793"/>
      <c r="U23" s="794"/>
      <c r="V23" s="228"/>
      <c r="W23" s="228"/>
      <c r="X23" s="228"/>
      <c r="Y23" s="228"/>
      <c r="Z23" s="228"/>
      <c r="AA23" s="67"/>
      <c r="AB23" s="67"/>
      <c r="AC23" s="67"/>
      <c r="AD23" s="67"/>
      <c r="AF23"/>
      <c r="AM23" s="246" t="s">
        <v>23</v>
      </c>
    </row>
    <row r="24" spans="1:39" ht="44.25" customHeight="1">
      <c r="A24" s="812"/>
      <c r="B24" s="813" t="s">
        <v>24</v>
      </c>
      <c r="C24" s="813"/>
      <c r="D24" s="813"/>
      <c r="E24" s="813"/>
      <c r="F24" s="813"/>
      <c r="G24" s="813"/>
      <c r="H24" s="813"/>
      <c r="I24" s="813"/>
      <c r="J24" s="813"/>
      <c r="K24" s="813"/>
      <c r="L24" s="761" t="s">
        <v>25</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26</v>
      </c>
      <c r="C25" s="813"/>
      <c r="D25" s="813"/>
      <c r="E25" s="813"/>
      <c r="F25" s="813"/>
      <c r="G25" s="813"/>
      <c r="H25" s="813"/>
      <c r="I25" s="813"/>
      <c r="J25" s="813"/>
      <c r="K25" s="813"/>
      <c r="L25" s="764" t="s">
        <v>27</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28</v>
      </c>
      <c r="B26" s="767" t="s">
        <v>29</v>
      </c>
      <c r="C26" s="768"/>
      <c r="D26" s="768"/>
      <c r="E26" s="768"/>
      <c r="F26" s="768"/>
      <c r="G26" s="768"/>
      <c r="H26" s="768"/>
      <c r="I26" s="768"/>
      <c r="J26" s="768"/>
      <c r="K26" s="768"/>
      <c r="L26" s="769" t="s">
        <v>30</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31</v>
      </c>
      <c r="C27" s="799"/>
      <c r="D27" s="799"/>
      <c r="E27" s="799"/>
      <c r="F27" s="799"/>
      <c r="G27" s="799"/>
      <c r="H27" s="799"/>
      <c r="I27" s="799"/>
      <c r="J27" s="799"/>
      <c r="K27" s="767"/>
      <c r="L27" s="769" t="s">
        <v>32</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33</v>
      </c>
      <c r="B28" s="808"/>
      <c r="C28" s="808"/>
      <c r="D28" s="808"/>
      <c r="E28" s="808"/>
      <c r="F28" s="808"/>
      <c r="G28" s="808"/>
      <c r="H28" s="808"/>
      <c r="I28" s="808"/>
      <c r="J28" s="808"/>
      <c r="K28" s="809"/>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35</v>
      </c>
      <c r="B29" s="768" t="s">
        <v>16</v>
      </c>
      <c r="C29" s="768"/>
      <c r="D29" s="768"/>
      <c r="E29" s="768"/>
      <c r="F29" s="768"/>
      <c r="G29" s="768"/>
      <c r="H29" s="768"/>
      <c r="I29" s="768"/>
      <c r="J29" s="768"/>
      <c r="K29" s="768"/>
      <c r="L29" s="769" t="s">
        <v>36</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31</v>
      </c>
      <c r="C30" s="805"/>
      <c r="D30" s="805"/>
      <c r="E30" s="805"/>
      <c r="F30" s="805"/>
      <c r="G30" s="805"/>
      <c r="H30" s="805"/>
      <c r="I30" s="805"/>
      <c r="J30" s="805"/>
      <c r="K30" s="805"/>
      <c r="L30" s="769" t="s">
        <v>37</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38</v>
      </c>
      <c r="B31" s="768" t="s">
        <v>39</v>
      </c>
      <c r="C31" s="768"/>
      <c r="D31" s="768"/>
      <c r="E31" s="768"/>
      <c r="F31" s="768"/>
      <c r="G31" s="768"/>
      <c r="H31" s="768"/>
      <c r="I31" s="768"/>
      <c r="J31" s="768"/>
      <c r="K31" s="768"/>
      <c r="L31" s="769" t="s">
        <v>40</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41</v>
      </c>
      <c r="C32" s="768"/>
      <c r="D32" s="768"/>
      <c r="E32" s="768"/>
      <c r="F32" s="768"/>
      <c r="G32" s="768"/>
      <c r="H32" s="768"/>
      <c r="I32" s="768"/>
      <c r="J32" s="768"/>
      <c r="K32" s="768"/>
      <c r="L32" s="802" t="s">
        <v>42</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2" t="s">
        <v>50</v>
      </c>
      <c r="C38" s="723"/>
      <c r="D38" s="723"/>
      <c r="E38" s="723"/>
      <c r="F38" s="723"/>
      <c r="G38" s="723"/>
      <c r="H38" s="723"/>
      <c r="I38" s="723"/>
      <c r="J38" s="723"/>
      <c r="K38" s="724"/>
      <c r="L38" s="722" t="s">
        <v>51</v>
      </c>
      <c r="M38" s="723"/>
      <c r="N38" s="723"/>
      <c r="O38" s="723"/>
      <c r="P38" s="724"/>
      <c r="Q38" s="749" t="s">
        <v>52</v>
      </c>
      <c r="R38" s="750"/>
      <c r="S38" s="750"/>
      <c r="T38" s="750"/>
      <c r="U38" s="750"/>
      <c r="V38" s="751"/>
      <c r="W38" s="730" t="s">
        <v>53</v>
      </c>
      <c r="X38" s="722" t="s">
        <v>54</v>
      </c>
      <c r="Y38" s="724"/>
      <c r="Z38" s="757" t="s">
        <v>55</v>
      </c>
      <c r="AA38" s="752" t="s">
        <v>56</v>
      </c>
      <c r="AB38" s="752" t="s">
        <v>57</v>
      </c>
      <c r="AC38" s="752" t="s">
        <v>58</v>
      </c>
      <c r="AD38" s="730" t="s">
        <v>59</v>
      </c>
      <c r="AE38" s="730" t="s">
        <v>60</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61</v>
      </c>
      <c r="R39" s="729"/>
      <c r="S39" s="729"/>
      <c r="T39" s="729"/>
      <c r="U39" s="729"/>
      <c r="V39" s="584" t="s">
        <v>62</v>
      </c>
      <c r="W39" s="731"/>
      <c r="X39" s="725"/>
      <c r="Y39" s="727"/>
      <c r="Z39" s="758"/>
      <c r="AA39" s="753"/>
      <c r="AB39" s="753"/>
      <c r="AC39" s="753"/>
      <c r="AD39" s="731"/>
      <c r="AE39" s="731"/>
      <c r="AF39" s="251"/>
      <c r="AG39" s="706"/>
      <c r="AH39" s="707"/>
      <c r="AI39" s="707"/>
      <c r="AJ39" s="707"/>
      <c r="AK39" s="708"/>
    </row>
    <row r="40" spans="1:46" ht="49.95" customHeight="1" thickBot="1">
      <c r="A40" s="252">
        <v>1</v>
      </c>
      <c r="B40" s="732" t="s">
        <v>63</v>
      </c>
      <c r="C40" s="733"/>
      <c r="D40" s="733"/>
      <c r="E40" s="733"/>
      <c r="F40" s="733"/>
      <c r="G40" s="733"/>
      <c r="H40" s="733"/>
      <c r="I40" s="733"/>
      <c r="J40" s="733"/>
      <c r="K40" s="733"/>
      <c r="L40" s="759" t="s">
        <v>64</v>
      </c>
      <c r="M40" s="759"/>
      <c r="N40" s="759"/>
      <c r="O40" s="759"/>
      <c r="P40" s="759"/>
      <c r="Q40" s="721" t="s">
        <v>65</v>
      </c>
      <c r="R40" s="721"/>
      <c r="S40" s="721"/>
      <c r="T40" s="721"/>
      <c r="U40" s="721"/>
      <c r="V40" s="586" t="s">
        <v>66</v>
      </c>
      <c r="W40" s="586" t="s">
        <v>67</v>
      </c>
      <c r="X40" s="696" t="s">
        <v>68</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5" customHeight="1">
      <c r="A41" s="252">
        <f>A40+1</f>
        <v>2</v>
      </c>
      <c r="B41" s="732" t="s">
        <v>74</v>
      </c>
      <c r="C41" s="733"/>
      <c r="D41" s="733"/>
      <c r="E41" s="733"/>
      <c r="F41" s="733"/>
      <c r="G41" s="733"/>
      <c r="H41" s="733"/>
      <c r="I41" s="733"/>
      <c r="J41" s="733"/>
      <c r="K41" s="733"/>
      <c r="L41" s="759" t="s">
        <v>64</v>
      </c>
      <c r="M41" s="759"/>
      <c r="N41" s="759"/>
      <c r="O41" s="759"/>
      <c r="P41" s="759"/>
      <c r="Q41" s="721" t="s">
        <v>65</v>
      </c>
      <c r="R41" s="721"/>
      <c r="S41" s="721"/>
      <c r="T41" s="721"/>
      <c r="U41" s="721"/>
      <c r="V41" s="586" t="s">
        <v>66</v>
      </c>
      <c r="W41" s="586" t="s">
        <v>75</v>
      </c>
      <c r="X41" s="696" t="s">
        <v>68</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 t="shared" ref="AJ41:AJ73" si="1">COUNTIF($Z$40:$Z$2039, AI41)</f>
        <v>1</v>
      </c>
      <c r="AK41" s="716" t="str">
        <f>IF(AJ41=AJ42, "一致", "不一致")</f>
        <v>一致</v>
      </c>
    </row>
    <row r="42" spans="1:46" ht="49.95" customHeight="1">
      <c r="A42" s="252">
        <f t="shared" ref="A42:A78" si="2">A41+1</f>
        <v>3</v>
      </c>
      <c r="B42" s="737" t="s">
        <v>79</v>
      </c>
      <c r="C42" s="738"/>
      <c r="D42" s="738"/>
      <c r="E42" s="738"/>
      <c r="F42" s="738"/>
      <c r="G42" s="738"/>
      <c r="H42" s="738"/>
      <c r="I42" s="738"/>
      <c r="J42" s="738"/>
      <c r="K42" s="739"/>
      <c r="L42" s="734" t="s">
        <v>64</v>
      </c>
      <c r="M42" s="735"/>
      <c r="N42" s="735"/>
      <c r="O42" s="735"/>
      <c r="P42" s="736"/>
      <c r="Q42" s="721" t="s">
        <v>64</v>
      </c>
      <c r="R42" s="721"/>
      <c r="S42" s="721"/>
      <c r="T42" s="721"/>
      <c r="U42" s="721"/>
      <c r="V42" s="586" t="s">
        <v>80</v>
      </c>
      <c r="W42" s="135" t="s">
        <v>81</v>
      </c>
      <c r="X42" s="696" t="s">
        <v>68</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si="1"/>
        <v>1</v>
      </c>
      <c r="AK42" s="711"/>
    </row>
    <row r="43" spans="1:46" ht="49.95" customHeight="1">
      <c r="A43" s="252">
        <f t="shared" si="2"/>
        <v>4</v>
      </c>
      <c r="B43" s="737" t="s">
        <v>84</v>
      </c>
      <c r="C43" s="738"/>
      <c r="D43" s="738"/>
      <c r="E43" s="738"/>
      <c r="F43" s="738"/>
      <c r="G43" s="738"/>
      <c r="H43" s="738"/>
      <c r="I43" s="738"/>
      <c r="J43" s="738"/>
      <c r="K43" s="739"/>
      <c r="L43" s="734" t="s">
        <v>64</v>
      </c>
      <c r="M43" s="735"/>
      <c r="N43" s="735"/>
      <c r="O43" s="735"/>
      <c r="P43" s="736"/>
      <c r="Q43" s="721" t="s">
        <v>64</v>
      </c>
      <c r="R43" s="721"/>
      <c r="S43" s="721"/>
      <c r="T43" s="721"/>
      <c r="U43" s="721"/>
      <c r="V43" s="586" t="s">
        <v>80</v>
      </c>
      <c r="W43" s="135" t="s">
        <v>85</v>
      </c>
      <c r="X43" s="696" t="s">
        <v>68</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1"/>
        <v>1</v>
      </c>
      <c r="AK43" s="711" t="str">
        <f>IF(AJ43=AJ44, "一致", "不一致")</f>
        <v>一致</v>
      </c>
    </row>
    <row r="44" spans="1:46" ht="49.95" customHeight="1">
      <c r="A44" s="252">
        <f t="shared" si="2"/>
        <v>5</v>
      </c>
      <c r="B44" s="737" t="s">
        <v>63</v>
      </c>
      <c r="C44" s="738"/>
      <c r="D44" s="738"/>
      <c r="E44" s="738"/>
      <c r="F44" s="738"/>
      <c r="G44" s="738"/>
      <c r="H44" s="738"/>
      <c r="I44" s="738"/>
      <c r="J44" s="738"/>
      <c r="K44" s="739"/>
      <c r="L44" s="734" t="s">
        <v>80</v>
      </c>
      <c r="M44" s="735"/>
      <c r="N44" s="735"/>
      <c r="O44" s="735"/>
      <c r="P44" s="736"/>
      <c r="Q44" s="721" t="s">
        <v>64</v>
      </c>
      <c r="R44" s="721"/>
      <c r="S44" s="721"/>
      <c r="T44" s="721"/>
      <c r="U44" s="721"/>
      <c r="V44" s="586" t="s">
        <v>80</v>
      </c>
      <c r="W44" s="135" t="s">
        <v>89</v>
      </c>
      <c r="X44" s="696" t="s">
        <v>90</v>
      </c>
      <c r="Y44" s="697"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1"/>
        <v>1</v>
      </c>
      <c r="AK44" s="711"/>
    </row>
    <row r="45" spans="1:46" ht="49.95" customHeight="1">
      <c r="A45" s="252">
        <f t="shared" si="2"/>
        <v>6</v>
      </c>
      <c r="B45" s="737" t="s">
        <v>93</v>
      </c>
      <c r="C45" s="738"/>
      <c r="D45" s="738"/>
      <c r="E45" s="738"/>
      <c r="F45" s="738"/>
      <c r="G45" s="738"/>
      <c r="H45" s="738"/>
      <c r="I45" s="738"/>
      <c r="J45" s="738"/>
      <c r="K45" s="739"/>
      <c r="L45" s="734" t="s">
        <v>80</v>
      </c>
      <c r="M45" s="735"/>
      <c r="N45" s="735"/>
      <c r="O45" s="735"/>
      <c r="P45" s="736"/>
      <c r="Q45" s="721" t="s">
        <v>64</v>
      </c>
      <c r="R45" s="721"/>
      <c r="S45" s="721"/>
      <c r="T45" s="721"/>
      <c r="U45" s="721"/>
      <c r="V45" s="586" t="s">
        <v>80</v>
      </c>
      <c r="W45" s="135" t="s">
        <v>94</v>
      </c>
      <c r="X45" s="696" t="s">
        <v>95</v>
      </c>
      <c r="Y45" s="697"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1"/>
        <v>1</v>
      </c>
      <c r="AK45" s="711" t="str">
        <f>IF(AND(AJ45=AJ46, AJ46=AJ47), "一致", "不一致")</f>
        <v>一致</v>
      </c>
    </row>
    <row r="46" spans="1:46" ht="49.95" customHeight="1">
      <c r="A46" s="252">
        <f t="shared" si="2"/>
        <v>7</v>
      </c>
      <c r="B46" s="737" t="s">
        <v>99</v>
      </c>
      <c r="C46" s="738"/>
      <c r="D46" s="738"/>
      <c r="E46" s="738"/>
      <c r="F46" s="738"/>
      <c r="G46" s="738"/>
      <c r="H46" s="738"/>
      <c r="I46" s="738"/>
      <c r="J46" s="738"/>
      <c r="K46" s="739"/>
      <c r="L46" s="734" t="s">
        <v>64</v>
      </c>
      <c r="M46" s="735"/>
      <c r="N46" s="735"/>
      <c r="O46" s="735"/>
      <c r="P46" s="736"/>
      <c r="Q46" s="721" t="s">
        <v>64</v>
      </c>
      <c r="R46" s="721"/>
      <c r="S46" s="721"/>
      <c r="T46" s="721"/>
      <c r="U46" s="721"/>
      <c r="V46" s="586" t="s">
        <v>80</v>
      </c>
      <c r="W46" s="135" t="s">
        <v>100</v>
      </c>
      <c r="X46" s="696" t="s">
        <v>77</v>
      </c>
      <c r="Y46" s="697"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1"/>
        <v>1</v>
      </c>
      <c r="AK46" s="711"/>
    </row>
    <row r="47" spans="1:46" ht="49.95" customHeight="1">
      <c r="A47" s="252">
        <f t="shared" si="2"/>
        <v>8</v>
      </c>
      <c r="B47" s="737" t="s">
        <v>103</v>
      </c>
      <c r="C47" s="738"/>
      <c r="D47" s="738"/>
      <c r="E47" s="738"/>
      <c r="F47" s="738"/>
      <c r="G47" s="738"/>
      <c r="H47" s="738"/>
      <c r="I47" s="738"/>
      <c r="J47" s="738"/>
      <c r="K47" s="739"/>
      <c r="L47" s="734" t="s">
        <v>64</v>
      </c>
      <c r="M47" s="735"/>
      <c r="N47" s="735"/>
      <c r="O47" s="735"/>
      <c r="P47" s="736"/>
      <c r="Q47" s="721" t="s">
        <v>64</v>
      </c>
      <c r="R47" s="721"/>
      <c r="S47" s="721"/>
      <c r="T47" s="721"/>
      <c r="U47" s="721"/>
      <c r="V47" s="586" t="s">
        <v>80</v>
      </c>
      <c r="W47" s="135" t="s">
        <v>100</v>
      </c>
      <c r="X47" s="696" t="s">
        <v>104</v>
      </c>
      <c r="Y47" s="697"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1"/>
        <v>1</v>
      </c>
      <c r="AK47" s="711"/>
    </row>
    <row r="48" spans="1:46" ht="49.95" customHeight="1">
      <c r="A48" s="252">
        <f t="shared" si="2"/>
        <v>9</v>
      </c>
      <c r="B48" s="737" t="s">
        <v>107</v>
      </c>
      <c r="C48" s="738"/>
      <c r="D48" s="738"/>
      <c r="E48" s="738"/>
      <c r="F48" s="738"/>
      <c r="G48" s="738"/>
      <c r="H48" s="738"/>
      <c r="I48" s="738"/>
      <c r="J48" s="738"/>
      <c r="K48" s="739"/>
      <c r="L48" s="734" t="s">
        <v>64</v>
      </c>
      <c r="M48" s="735"/>
      <c r="N48" s="735"/>
      <c r="O48" s="735"/>
      <c r="P48" s="736"/>
      <c r="Q48" s="721" t="s">
        <v>64</v>
      </c>
      <c r="R48" s="721"/>
      <c r="S48" s="721"/>
      <c r="T48" s="721"/>
      <c r="U48" s="721"/>
      <c r="V48" s="586" t="s">
        <v>80</v>
      </c>
      <c r="W48" s="135" t="s">
        <v>108</v>
      </c>
      <c r="X48" s="696" t="s">
        <v>109</v>
      </c>
      <c r="Y48" s="697"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1"/>
        <v>1</v>
      </c>
      <c r="AK48" s="711" t="str">
        <f>IF(AJ48=AJ49, "一致", "不一致")</f>
        <v>一致</v>
      </c>
    </row>
    <row r="49" spans="1:37" ht="49.95" customHeight="1">
      <c r="A49" s="252">
        <f t="shared" si="2"/>
        <v>10</v>
      </c>
      <c r="B49" s="737" t="s">
        <v>113</v>
      </c>
      <c r="C49" s="738"/>
      <c r="D49" s="738"/>
      <c r="E49" s="738"/>
      <c r="F49" s="738"/>
      <c r="G49" s="738"/>
      <c r="H49" s="738"/>
      <c r="I49" s="738"/>
      <c r="J49" s="738"/>
      <c r="K49" s="739"/>
      <c r="L49" s="734" t="s">
        <v>80</v>
      </c>
      <c r="M49" s="735"/>
      <c r="N49" s="735"/>
      <c r="O49" s="735"/>
      <c r="P49" s="736"/>
      <c r="Q49" s="721" t="s">
        <v>64</v>
      </c>
      <c r="R49" s="721"/>
      <c r="S49" s="721"/>
      <c r="T49" s="721"/>
      <c r="U49" s="721"/>
      <c r="V49" s="586" t="s">
        <v>80</v>
      </c>
      <c r="W49" s="135" t="s">
        <v>108</v>
      </c>
      <c r="X49" s="696" t="s">
        <v>114</v>
      </c>
      <c r="Y49" s="697"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1"/>
        <v>1</v>
      </c>
      <c r="AK49" s="711"/>
    </row>
    <row r="50" spans="1:37" ht="49.95" customHeight="1">
      <c r="A50" s="252">
        <f t="shared" si="2"/>
        <v>11</v>
      </c>
      <c r="B50" s="737" t="s">
        <v>117</v>
      </c>
      <c r="C50" s="738"/>
      <c r="D50" s="738"/>
      <c r="E50" s="738"/>
      <c r="F50" s="738"/>
      <c r="G50" s="738"/>
      <c r="H50" s="738"/>
      <c r="I50" s="738"/>
      <c r="J50" s="738"/>
      <c r="K50" s="739"/>
      <c r="L50" s="734" t="s">
        <v>64</v>
      </c>
      <c r="M50" s="735"/>
      <c r="N50" s="735"/>
      <c r="O50" s="735"/>
      <c r="P50" s="736"/>
      <c r="Q50" s="721" t="s">
        <v>64</v>
      </c>
      <c r="R50" s="721"/>
      <c r="S50" s="721"/>
      <c r="T50" s="721"/>
      <c r="U50" s="721"/>
      <c r="V50" s="586" t="s">
        <v>80</v>
      </c>
      <c r="W50" s="135" t="s">
        <v>118</v>
      </c>
      <c r="X50" s="696" t="s">
        <v>119</v>
      </c>
      <c r="Y50" s="697"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1"/>
        <v>1</v>
      </c>
      <c r="AK50" s="711" t="str">
        <f>IF(AJ50=AJ51, "一致", "不一致")</f>
        <v>一致</v>
      </c>
    </row>
    <row r="51" spans="1:37" ht="49.95" customHeight="1">
      <c r="A51" s="252">
        <f t="shared" si="2"/>
        <v>12</v>
      </c>
      <c r="B51" s="737" t="s">
        <v>123</v>
      </c>
      <c r="C51" s="738"/>
      <c r="D51" s="738"/>
      <c r="E51" s="738"/>
      <c r="F51" s="738"/>
      <c r="G51" s="738"/>
      <c r="H51" s="738"/>
      <c r="I51" s="738"/>
      <c r="J51" s="738"/>
      <c r="K51" s="739"/>
      <c r="L51" s="734" t="s">
        <v>64</v>
      </c>
      <c r="M51" s="735"/>
      <c r="N51" s="735"/>
      <c r="O51" s="735"/>
      <c r="P51" s="736"/>
      <c r="Q51" s="721" t="s">
        <v>64</v>
      </c>
      <c r="R51" s="721"/>
      <c r="S51" s="721"/>
      <c r="T51" s="721"/>
      <c r="U51" s="721"/>
      <c r="V51" s="586" t="s">
        <v>80</v>
      </c>
      <c r="W51" s="135" t="s">
        <v>118</v>
      </c>
      <c r="X51" s="696" t="s">
        <v>124</v>
      </c>
      <c r="Y51" s="697"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1"/>
        <v>1</v>
      </c>
      <c r="AK51" s="711"/>
    </row>
    <row r="52" spans="1:37" ht="49.95" customHeight="1">
      <c r="A52" s="252">
        <f t="shared" si="2"/>
        <v>13</v>
      </c>
      <c r="B52" s="737" t="s">
        <v>127</v>
      </c>
      <c r="C52" s="738"/>
      <c r="D52" s="738"/>
      <c r="E52" s="738"/>
      <c r="F52" s="738"/>
      <c r="G52" s="738"/>
      <c r="H52" s="738"/>
      <c r="I52" s="738"/>
      <c r="J52" s="738"/>
      <c r="K52" s="739"/>
      <c r="L52" s="734" t="s">
        <v>64</v>
      </c>
      <c r="M52" s="735"/>
      <c r="N52" s="735"/>
      <c r="O52" s="735"/>
      <c r="P52" s="736"/>
      <c r="Q52" s="721" t="s">
        <v>64</v>
      </c>
      <c r="R52" s="721"/>
      <c r="S52" s="721"/>
      <c r="T52" s="721"/>
      <c r="U52" s="721"/>
      <c r="V52" s="586" t="s">
        <v>80</v>
      </c>
      <c r="W52" s="135" t="s">
        <v>128</v>
      </c>
      <c r="X52" s="696" t="s">
        <v>129</v>
      </c>
      <c r="Y52" s="697"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1"/>
        <v>1</v>
      </c>
      <c r="AK52" s="711" t="str">
        <f>IF(AND(AJ52=AJ53, AJ53=AJ54, AJ54=AJ55), "一致", "不一致")</f>
        <v>一致</v>
      </c>
    </row>
    <row r="53" spans="1:37" ht="49.95" customHeight="1">
      <c r="A53" s="252">
        <f t="shared" si="2"/>
        <v>14</v>
      </c>
      <c r="B53" s="737" t="s">
        <v>133</v>
      </c>
      <c r="C53" s="738"/>
      <c r="D53" s="738"/>
      <c r="E53" s="738"/>
      <c r="F53" s="738"/>
      <c r="G53" s="738"/>
      <c r="H53" s="738"/>
      <c r="I53" s="738"/>
      <c r="J53" s="738"/>
      <c r="K53" s="739"/>
      <c r="L53" s="734" t="s">
        <v>64</v>
      </c>
      <c r="M53" s="735"/>
      <c r="N53" s="735"/>
      <c r="O53" s="735"/>
      <c r="P53" s="736"/>
      <c r="Q53" s="721" t="s">
        <v>64</v>
      </c>
      <c r="R53" s="721"/>
      <c r="S53" s="721"/>
      <c r="T53" s="721"/>
      <c r="U53" s="721"/>
      <c r="V53" s="586" t="s">
        <v>80</v>
      </c>
      <c r="W53" s="135" t="s">
        <v>128</v>
      </c>
      <c r="X53" s="696" t="s">
        <v>134</v>
      </c>
      <c r="Y53" s="697"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1"/>
        <v>1</v>
      </c>
      <c r="AK53" s="711"/>
    </row>
    <row r="54" spans="1:37" ht="49.95" customHeight="1">
      <c r="A54" s="252">
        <f t="shared" si="2"/>
        <v>15</v>
      </c>
      <c r="B54" s="737" t="s">
        <v>137</v>
      </c>
      <c r="C54" s="738"/>
      <c r="D54" s="738"/>
      <c r="E54" s="738"/>
      <c r="F54" s="738"/>
      <c r="G54" s="738"/>
      <c r="H54" s="738"/>
      <c r="I54" s="738"/>
      <c r="J54" s="738"/>
      <c r="K54" s="739"/>
      <c r="L54" s="734" t="s">
        <v>64</v>
      </c>
      <c r="M54" s="735"/>
      <c r="N54" s="735"/>
      <c r="O54" s="735"/>
      <c r="P54" s="736"/>
      <c r="Q54" s="721" t="s">
        <v>64</v>
      </c>
      <c r="R54" s="721"/>
      <c r="S54" s="721"/>
      <c r="T54" s="721"/>
      <c r="U54" s="721"/>
      <c r="V54" s="586" t="s">
        <v>80</v>
      </c>
      <c r="W54" s="135" t="s">
        <v>128</v>
      </c>
      <c r="X54" s="696" t="s">
        <v>138</v>
      </c>
      <c r="Y54" s="697"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1"/>
        <v>1</v>
      </c>
      <c r="AK54" s="711"/>
    </row>
    <row r="55" spans="1:37" ht="49.95" customHeight="1">
      <c r="A55" s="252">
        <f t="shared" si="2"/>
        <v>16</v>
      </c>
      <c r="B55" s="737" t="s">
        <v>141</v>
      </c>
      <c r="C55" s="738"/>
      <c r="D55" s="738"/>
      <c r="E55" s="738"/>
      <c r="F55" s="738"/>
      <c r="G55" s="738"/>
      <c r="H55" s="738"/>
      <c r="I55" s="738"/>
      <c r="J55" s="738"/>
      <c r="K55" s="739"/>
      <c r="L55" s="734" t="s">
        <v>80</v>
      </c>
      <c r="M55" s="735"/>
      <c r="N55" s="735"/>
      <c r="O55" s="735"/>
      <c r="P55" s="736"/>
      <c r="Q55" s="721" t="s">
        <v>64</v>
      </c>
      <c r="R55" s="721"/>
      <c r="S55" s="721"/>
      <c r="T55" s="721"/>
      <c r="U55" s="721"/>
      <c r="V55" s="586" t="s">
        <v>80</v>
      </c>
      <c r="W55" s="135" t="s">
        <v>128</v>
      </c>
      <c r="X55" s="696" t="s">
        <v>142</v>
      </c>
      <c r="Y55" s="697"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1"/>
        <v>1</v>
      </c>
      <c r="AK55" s="711"/>
    </row>
    <row r="56" spans="1:37" ht="49.95" customHeight="1">
      <c r="A56" s="252">
        <f t="shared" si="2"/>
        <v>17</v>
      </c>
      <c r="B56" s="737" t="s">
        <v>145</v>
      </c>
      <c r="C56" s="738"/>
      <c r="D56" s="738"/>
      <c r="E56" s="738"/>
      <c r="F56" s="738"/>
      <c r="G56" s="738"/>
      <c r="H56" s="738"/>
      <c r="I56" s="738"/>
      <c r="J56" s="738"/>
      <c r="K56" s="739"/>
      <c r="L56" s="734" t="s">
        <v>80</v>
      </c>
      <c r="M56" s="735"/>
      <c r="N56" s="735"/>
      <c r="O56" s="735"/>
      <c r="P56" s="736"/>
      <c r="Q56" s="721" t="s">
        <v>64</v>
      </c>
      <c r="R56" s="721"/>
      <c r="S56" s="721"/>
      <c r="T56" s="721"/>
      <c r="U56" s="721"/>
      <c r="V56" s="586" t="s">
        <v>80</v>
      </c>
      <c r="W56" s="135" t="s">
        <v>128</v>
      </c>
      <c r="X56" s="696" t="s">
        <v>146</v>
      </c>
      <c r="Y56" s="697"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1"/>
        <v>1</v>
      </c>
      <c r="AK56" s="711" t="str">
        <f>IF(AJ56=AJ57, "一致", "不一致")</f>
        <v>一致</v>
      </c>
    </row>
    <row r="57" spans="1:37" ht="49.95" customHeight="1">
      <c r="A57" s="252">
        <f t="shared" si="2"/>
        <v>18</v>
      </c>
      <c r="B57" s="737" t="s">
        <v>150</v>
      </c>
      <c r="C57" s="738"/>
      <c r="D57" s="738"/>
      <c r="E57" s="738"/>
      <c r="F57" s="738"/>
      <c r="G57" s="738"/>
      <c r="H57" s="738"/>
      <c r="I57" s="738"/>
      <c r="J57" s="738"/>
      <c r="K57" s="739"/>
      <c r="L57" s="734" t="s">
        <v>80</v>
      </c>
      <c r="M57" s="735"/>
      <c r="N57" s="735"/>
      <c r="O57" s="735"/>
      <c r="P57" s="736"/>
      <c r="Q57" s="721" t="s">
        <v>64</v>
      </c>
      <c r="R57" s="721"/>
      <c r="S57" s="721"/>
      <c r="T57" s="721"/>
      <c r="U57" s="721"/>
      <c r="V57" s="586" t="s">
        <v>80</v>
      </c>
      <c r="W57" s="135" t="s">
        <v>108</v>
      </c>
      <c r="X57" s="696" t="s">
        <v>151</v>
      </c>
      <c r="Y57" s="697"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1"/>
        <v>1</v>
      </c>
      <c r="AK57" s="711"/>
    </row>
    <row r="58" spans="1:37" ht="49.95" customHeight="1">
      <c r="A58" s="252">
        <f t="shared" si="2"/>
        <v>19</v>
      </c>
      <c r="B58" s="737" t="s">
        <v>154</v>
      </c>
      <c r="C58" s="738"/>
      <c r="D58" s="738"/>
      <c r="E58" s="738"/>
      <c r="F58" s="738"/>
      <c r="G58" s="738"/>
      <c r="H58" s="738"/>
      <c r="I58" s="738"/>
      <c r="J58" s="738"/>
      <c r="K58" s="739"/>
      <c r="L58" s="734" t="s">
        <v>80</v>
      </c>
      <c r="M58" s="735"/>
      <c r="N58" s="735"/>
      <c r="O58" s="735"/>
      <c r="P58" s="736"/>
      <c r="Q58" s="721" t="s">
        <v>64</v>
      </c>
      <c r="R58" s="721"/>
      <c r="S58" s="721"/>
      <c r="T58" s="721"/>
      <c r="U58" s="721"/>
      <c r="V58" s="586" t="s">
        <v>80</v>
      </c>
      <c r="W58" s="135" t="s">
        <v>108</v>
      </c>
      <c r="X58" s="696" t="s">
        <v>155</v>
      </c>
      <c r="Y58" s="697"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1"/>
        <v>1</v>
      </c>
      <c r="AK58" s="711" t="str">
        <f>IF(AND(AJ58=AJ59, AJ59=AJ60, AJ60=AJ61), "一致", "不一致")</f>
        <v>一致</v>
      </c>
    </row>
    <row r="59" spans="1:37" ht="49.95" customHeight="1">
      <c r="A59" s="252">
        <f t="shared" si="2"/>
        <v>20</v>
      </c>
      <c r="B59" s="737" t="s">
        <v>159</v>
      </c>
      <c r="C59" s="738"/>
      <c r="D59" s="738"/>
      <c r="E59" s="738"/>
      <c r="F59" s="738"/>
      <c r="G59" s="738"/>
      <c r="H59" s="738"/>
      <c r="I59" s="738"/>
      <c r="J59" s="738"/>
      <c r="K59" s="739"/>
      <c r="L59" s="734" t="s">
        <v>80</v>
      </c>
      <c r="M59" s="735"/>
      <c r="N59" s="735"/>
      <c r="O59" s="735"/>
      <c r="P59" s="736"/>
      <c r="Q59" s="721" t="s">
        <v>64</v>
      </c>
      <c r="R59" s="721"/>
      <c r="S59" s="721"/>
      <c r="T59" s="721"/>
      <c r="U59" s="721"/>
      <c r="V59" s="586" t="s">
        <v>80</v>
      </c>
      <c r="W59" s="135" t="s">
        <v>160</v>
      </c>
      <c r="X59" s="696" t="s">
        <v>161</v>
      </c>
      <c r="Y59" s="697"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1"/>
        <v>1</v>
      </c>
      <c r="AK59" s="711"/>
    </row>
    <row r="60" spans="1:37" ht="49.95" customHeight="1">
      <c r="A60" s="252">
        <f t="shared" si="2"/>
        <v>21</v>
      </c>
      <c r="B60" s="737" t="s">
        <v>164</v>
      </c>
      <c r="C60" s="738"/>
      <c r="D60" s="738"/>
      <c r="E60" s="738"/>
      <c r="F60" s="738"/>
      <c r="G60" s="738"/>
      <c r="H60" s="738"/>
      <c r="I60" s="738"/>
      <c r="J60" s="738"/>
      <c r="K60" s="739"/>
      <c r="L60" s="734" t="s">
        <v>80</v>
      </c>
      <c r="M60" s="735"/>
      <c r="N60" s="735"/>
      <c r="O60" s="735"/>
      <c r="P60" s="736"/>
      <c r="Q60" s="721" t="s">
        <v>64</v>
      </c>
      <c r="R60" s="721"/>
      <c r="S60" s="721"/>
      <c r="T60" s="721"/>
      <c r="U60" s="721"/>
      <c r="V60" s="586" t="s">
        <v>80</v>
      </c>
      <c r="W60" s="135" t="s">
        <v>160</v>
      </c>
      <c r="X60" s="696" t="s">
        <v>165</v>
      </c>
      <c r="Y60" s="697"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1"/>
        <v>1</v>
      </c>
      <c r="AK60" s="711"/>
    </row>
    <row r="61" spans="1:37" ht="49.95" customHeight="1">
      <c r="A61" s="252">
        <f t="shared" si="2"/>
        <v>22</v>
      </c>
      <c r="B61" s="737" t="s">
        <v>168</v>
      </c>
      <c r="C61" s="738"/>
      <c r="D61" s="738"/>
      <c r="E61" s="738"/>
      <c r="F61" s="738"/>
      <c r="G61" s="738"/>
      <c r="H61" s="738"/>
      <c r="I61" s="738"/>
      <c r="J61" s="738"/>
      <c r="K61" s="739"/>
      <c r="L61" s="734" t="s">
        <v>80</v>
      </c>
      <c r="M61" s="735"/>
      <c r="N61" s="735"/>
      <c r="O61" s="735"/>
      <c r="P61" s="736"/>
      <c r="Q61" s="721" t="s">
        <v>64</v>
      </c>
      <c r="R61" s="721"/>
      <c r="S61" s="721"/>
      <c r="T61" s="721"/>
      <c r="U61" s="721"/>
      <c r="V61" s="586" t="s">
        <v>80</v>
      </c>
      <c r="W61" s="135" t="s">
        <v>160</v>
      </c>
      <c r="X61" s="696" t="s">
        <v>169</v>
      </c>
      <c r="Y61" s="697"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1"/>
        <v>1</v>
      </c>
      <c r="AK61" s="711"/>
    </row>
    <row r="62" spans="1:37" ht="49.95" customHeight="1">
      <c r="A62" s="252">
        <f t="shared" si="2"/>
        <v>23</v>
      </c>
      <c r="B62" s="737" t="s">
        <v>172</v>
      </c>
      <c r="C62" s="738"/>
      <c r="D62" s="738"/>
      <c r="E62" s="738"/>
      <c r="F62" s="738"/>
      <c r="G62" s="738"/>
      <c r="H62" s="738"/>
      <c r="I62" s="738"/>
      <c r="J62" s="738"/>
      <c r="K62" s="739"/>
      <c r="L62" s="734" t="s">
        <v>80</v>
      </c>
      <c r="M62" s="735"/>
      <c r="N62" s="735"/>
      <c r="O62" s="735"/>
      <c r="P62" s="736"/>
      <c r="Q62" s="721" t="s">
        <v>64</v>
      </c>
      <c r="R62" s="721"/>
      <c r="S62" s="721"/>
      <c r="T62" s="721"/>
      <c r="U62" s="721"/>
      <c r="V62" s="586" t="s">
        <v>80</v>
      </c>
      <c r="W62" s="135" t="s">
        <v>160</v>
      </c>
      <c r="X62" s="696" t="s">
        <v>173</v>
      </c>
      <c r="Y62" s="697"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1"/>
        <v>1</v>
      </c>
      <c r="AK62" s="711" t="str">
        <f>IF(AJ62=AJ63, "一致", "不一致")</f>
        <v>一致</v>
      </c>
    </row>
    <row r="63" spans="1:37" ht="49.95" customHeight="1">
      <c r="A63" s="252">
        <f t="shared" si="2"/>
        <v>24</v>
      </c>
      <c r="B63" s="737" t="s">
        <v>177</v>
      </c>
      <c r="C63" s="738"/>
      <c r="D63" s="738"/>
      <c r="E63" s="738"/>
      <c r="F63" s="738"/>
      <c r="G63" s="738"/>
      <c r="H63" s="738"/>
      <c r="I63" s="738"/>
      <c r="J63" s="738"/>
      <c r="K63" s="739"/>
      <c r="L63" s="734" t="s">
        <v>80</v>
      </c>
      <c r="M63" s="735"/>
      <c r="N63" s="735"/>
      <c r="O63" s="735"/>
      <c r="P63" s="736"/>
      <c r="Q63" s="721" t="s">
        <v>64</v>
      </c>
      <c r="R63" s="721"/>
      <c r="S63" s="721"/>
      <c r="T63" s="721"/>
      <c r="U63" s="721"/>
      <c r="V63" s="586" t="s">
        <v>80</v>
      </c>
      <c r="W63" s="135" t="s">
        <v>178</v>
      </c>
      <c r="X63" s="696" t="s">
        <v>179</v>
      </c>
      <c r="Y63" s="697"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1"/>
        <v>1</v>
      </c>
      <c r="AK63" s="711"/>
    </row>
    <row r="64" spans="1:37" ht="49.95" customHeight="1">
      <c r="A64" s="252">
        <f t="shared" si="2"/>
        <v>25</v>
      </c>
      <c r="B64" s="737" t="s">
        <v>182</v>
      </c>
      <c r="C64" s="738"/>
      <c r="D64" s="738"/>
      <c r="E64" s="738"/>
      <c r="F64" s="738"/>
      <c r="G64" s="738"/>
      <c r="H64" s="738"/>
      <c r="I64" s="738"/>
      <c r="J64" s="738"/>
      <c r="K64" s="739"/>
      <c r="L64" s="734" t="s">
        <v>80</v>
      </c>
      <c r="M64" s="735"/>
      <c r="N64" s="735"/>
      <c r="O64" s="735"/>
      <c r="P64" s="736"/>
      <c r="Q64" s="721" t="s">
        <v>64</v>
      </c>
      <c r="R64" s="721"/>
      <c r="S64" s="721"/>
      <c r="T64" s="721"/>
      <c r="U64" s="721"/>
      <c r="V64" s="586" t="s">
        <v>80</v>
      </c>
      <c r="W64" s="135" t="s">
        <v>178</v>
      </c>
      <c r="X64" s="696" t="s">
        <v>183</v>
      </c>
      <c r="Y64" s="697"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1"/>
        <v>1</v>
      </c>
      <c r="AK64" s="711" t="str">
        <f>IF(AJ64=AJ65, "一致", "不一致")</f>
        <v>一致</v>
      </c>
    </row>
    <row r="65" spans="1:37" ht="49.95" customHeight="1">
      <c r="A65" s="252">
        <f t="shared" si="2"/>
        <v>26</v>
      </c>
      <c r="B65" s="737" t="s">
        <v>187</v>
      </c>
      <c r="C65" s="738"/>
      <c r="D65" s="738"/>
      <c r="E65" s="738"/>
      <c r="F65" s="738"/>
      <c r="G65" s="738"/>
      <c r="H65" s="738"/>
      <c r="I65" s="738"/>
      <c r="J65" s="738"/>
      <c r="K65" s="739"/>
      <c r="L65" s="734" t="s">
        <v>80</v>
      </c>
      <c r="M65" s="735"/>
      <c r="N65" s="735"/>
      <c r="O65" s="735"/>
      <c r="P65" s="736"/>
      <c r="Q65" s="721" t="s">
        <v>64</v>
      </c>
      <c r="R65" s="721"/>
      <c r="S65" s="721"/>
      <c r="T65" s="721"/>
      <c r="U65" s="721"/>
      <c r="V65" s="586" t="s">
        <v>80</v>
      </c>
      <c r="W65" s="135" t="s">
        <v>188</v>
      </c>
      <c r="X65" s="696" t="s">
        <v>189</v>
      </c>
      <c r="Y65" s="697"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1"/>
        <v>1</v>
      </c>
      <c r="AK65" s="711"/>
    </row>
    <row r="66" spans="1:37" ht="49.95" customHeight="1">
      <c r="A66" s="252">
        <f t="shared" si="2"/>
        <v>27</v>
      </c>
      <c r="B66" s="737" t="s">
        <v>192</v>
      </c>
      <c r="C66" s="738"/>
      <c r="D66" s="738"/>
      <c r="E66" s="738"/>
      <c r="F66" s="738"/>
      <c r="G66" s="738"/>
      <c r="H66" s="738"/>
      <c r="I66" s="738"/>
      <c r="J66" s="738"/>
      <c r="K66" s="739"/>
      <c r="L66" s="734" t="s">
        <v>80</v>
      </c>
      <c r="M66" s="735"/>
      <c r="N66" s="735"/>
      <c r="O66" s="735"/>
      <c r="P66" s="736"/>
      <c r="Q66" s="721" t="s">
        <v>64</v>
      </c>
      <c r="R66" s="721"/>
      <c r="S66" s="721"/>
      <c r="T66" s="721"/>
      <c r="U66" s="721"/>
      <c r="V66" s="586" t="s">
        <v>80</v>
      </c>
      <c r="W66" s="135" t="s">
        <v>188</v>
      </c>
      <c r="X66" s="696" t="s">
        <v>193</v>
      </c>
      <c r="Y66" s="697"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1"/>
        <v>1</v>
      </c>
      <c r="AK66" s="711" t="str">
        <f>IF(AJ66=AJ67, "一致", "不一致")</f>
        <v>一致</v>
      </c>
    </row>
    <row r="67" spans="1:37" ht="49.95" customHeight="1">
      <c r="A67" s="252">
        <f t="shared" si="2"/>
        <v>28</v>
      </c>
      <c r="B67" s="737" t="s">
        <v>197</v>
      </c>
      <c r="C67" s="738"/>
      <c r="D67" s="738"/>
      <c r="E67" s="738"/>
      <c r="F67" s="738"/>
      <c r="G67" s="738"/>
      <c r="H67" s="738"/>
      <c r="I67" s="738"/>
      <c r="J67" s="738"/>
      <c r="K67" s="739"/>
      <c r="L67" s="734" t="s">
        <v>80</v>
      </c>
      <c r="M67" s="735"/>
      <c r="N67" s="735"/>
      <c r="O67" s="735"/>
      <c r="P67" s="736"/>
      <c r="Q67" s="721" t="s">
        <v>64</v>
      </c>
      <c r="R67" s="721"/>
      <c r="S67" s="721"/>
      <c r="T67" s="721"/>
      <c r="U67" s="721"/>
      <c r="V67" s="586" t="s">
        <v>80</v>
      </c>
      <c r="W67" s="135" t="s">
        <v>188</v>
      </c>
      <c r="X67" s="696" t="s">
        <v>198</v>
      </c>
      <c r="Y67" s="697"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1"/>
        <v>1</v>
      </c>
      <c r="AK67" s="711"/>
    </row>
    <row r="68" spans="1:37" ht="49.95" customHeight="1">
      <c r="A68" s="252">
        <f t="shared" si="2"/>
        <v>29</v>
      </c>
      <c r="B68" s="737" t="s">
        <v>201</v>
      </c>
      <c r="C68" s="738"/>
      <c r="D68" s="738"/>
      <c r="E68" s="738"/>
      <c r="F68" s="738"/>
      <c r="G68" s="738"/>
      <c r="H68" s="738"/>
      <c r="I68" s="738"/>
      <c r="J68" s="738"/>
      <c r="K68" s="739"/>
      <c r="L68" s="734" t="s">
        <v>80</v>
      </c>
      <c r="M68" s="735"/>
      <c r="N68" s="735"/>
      <c r="O68" s="735"/>
      <c r="P68" s="736"/>
      <c r="Q68" s="721" t="s">
        <v>64</v>
      </c>
      <c r="R68" s="721"/>
      <c r="S68" s="721"/>
      <c r="T68" s="721"/>
      <c r="U68" s="721"/>
      <c r="V68" s="586" t="s">
        <v>80</v>
      </c>
      <c r="W68" s="135" t="s">
        <v>188</v>
      </c>
      <c r="X68" s="696" t="s">
        <v>202</v>
      </c>
      <c r="Y68" s="697"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1"/>
        <v>1</v>
      </c>
      <c r="AK68" s="711" t="str">
        <f>IF(AJ68=AJ69, "一致", "不一致")</f>
        <v>一致</v>
      </c>
    </row>
    <row r="69" spans="1:37" ht="49.95" customHeight="1">
      <c r="A69" s="252">
        <f t="shared" si="2"/>
        <v>30</v>
      </c>
      <c r="B69" s="737" t="s">
        <v>206</v>
      </c>
      <c r="C69" s="738"/>
      <c r="D69" s="738"/>
      <c r="E69" s="738"/>
      <c r="F69" s="738"/>
      <c r="G69" s="738"/>
      <c r="H69" s="738"/>
      <c r="I69" s="738"/>
      <c r="J69" s="738"/>
      <c r="K69" s="739"/>
      <c r="L69" s="734" t="s">
        <v>64</v>
      </c>
      <c r="M69" s="735"/>
      <c r="N69" s="735"/>
      <c r="O69" s="735"/>
      <c r="P69" s="736"/>
      <c r="Q69" s="721" t="s">
        <v>64</v>
      </c>
      <c r="R69" s="721"/>
      <c r="S69" s="721"/>
      <c r="T69" s="721"/>
      <c r="U69" s="721"/>
      <c r="V69" s="586" t="s">
        <v>80</v>
      </c>
      <c r="W69" s="135" t="s">
        <v>207</v>
      </c>
      <c r="X69" s="696" t="s">
        <v>208</v>
      </c>
      <c r="Y69" s="697"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1"/>
        <v>1</v>
      </c>
      <c r="AK69" s="711"/>
    </row>
    <row r="70" spans="1:37" ht="49.95" customHeight="1">
      <c r="A70" s="252">
        <f t="shared" si="2"/>
        <v>31</v>
      </c>
      <c r="B70" s="737" t="s">
        <v>211</v>
      </c>
      <c r="C70" s="738"/>
      <c r="D70" s="738"/>
      <c r="E70" s="738"/>
      <c r="F70" s="738"/>
      <c r="G70" s="738"/>
      <c r="H70" s="738"/>
      <c r="I70" s="738"/>
      <c r="J70" s="738"/>
      <c r="K70" s="739"/>
      <c r="L70" s="734" t="s">
        <v>80</v>
      </c>
      <c r="M70" s="735"/>
      <c r="N70" s="735"/>
      <c r="O70" s="735"/>
      <c r="P70" s="736"/>
      <c r="Q70" s="721" t="s">
        <v>64</v>
      </c>
      <c r="R70" s="721"/>
      <c r="S70" s="721"/>
      <c r="T70" s="721"/>
      <c r="U70" s="721"/>
      <c r="V70" s="586" t="s">
        <v>80</v>
      </c>
      <c r="W70" s="135" t="s">
        <v>207</v>
      </c>
      <c r="X70" s="696" t="s">
        <v>212</v>
      </c>
      <c r="Y70" s="697"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1"/>
        <v>1</v>
      </c>
      <c r="AK70" s="711" t="str">
        <f>IF(AJ70=AJ71, "一致", "不一致")</f>
        <v>一致</v>
      </c>
    </row>
    <row r="71" spans="1:37" ht="49.95" customHeight="1">
      <c r="A71" s="252">
        <f t="shared" si="2"/>
        <v>32</v>
      </c>
      <c r="B71" s="737" t="s">
        <v>216</v>
      </c>
      <c r="C71" s="738"/>
      <c r="D71" s="738"/>
      <c r="E71" s="738"/>
      <c r="F71" s="738"/>
      <c r="G71" s="738"/>
      <c r="H71" s="738"/>
      <c r="I71" s="738"/>
      <c r="J71" s="738"/>
      <c r="K71" s="739"/>
      <c r="L71" s="734" t="s">
        <v>64</v>
      </c>
      <c r="M71" s="735"/>
      <c r="N71" s="735"/>
      <c r="O71" s="735"/>
      <c r="P71" s="736"/>
      <c r="Q71" s="721" t="s">
        <v>64</v>
      </c>
      <c r="R71" s="721"/>
      <c r="S71" s="721"/>
      <c r="T71" s="721"/>
      <c r="U71" s="721"/>
      <c r="V71" s="586" t="s">
        <v>80</v>
      </c>
      <c r="W71" s="135" t="s">
        <v>207</v>
      </c>
      <c r="X71" s="696" t="s">
        <v>175</v>
      </c>
      <c r="Y71" s="697"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1"/>
        <v>1</v>
      </c>
      <c r="AK71" s="711"/>
    </row>
    <row r="72" spans="1:37" ht="49.95" customHeight="1">
      <c r="A72" s="252">
        <f t="shared" si="2"/>
        <v>33</v>
      </c>
      <c r="B72" s="737" t="s">
        <v>219</v>
      </c>
      <c r="C72" s="738"/>
      <c r="D72" s="738"/>
      <c r="E72" s="738"/>
      <c r="F72" s="738"/>
      <c r="G72" s="738"/>
      <c r="H72" s="738"/>
      <c r="I72" s="738"/>
      <c r="J72" s="738"/>
      <c r="K72" s="739"/>
      <c r="L72" s="734" t="s">
        <v>64</v>
      </c>
      <c r="M72" s="735"/>
      <c r="N72" s="735"/>
      <c r="O72" s="735"/>
      <c r="P72" s="736"/>
      <c r="Q72" s="721" t="s">
        <v>64</v>
      </c>
      <c r="R72" s="721"/>
      <c r="S72" s="721"/>
      <c r="T72" s="721"/>
      <c r="U72" s="721"/>
      <c r="V72" s="586" t="s">
        <v>80</v>
      </c>
      <c r="W72" s="135" t="s">
        <v>207</v>
      </c>
      <c r="X72" s="696" t="s">
        <v>220</v>
      </c>
      <c r="Y72" s="697"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1"/>
        <v>1</v>
      </c>
      <c r="AK72" s="711" t="str">
        <f>IF(AJ72=AJ73, "一致", "不一致")</f>
        <v>一致</v>
      </c>
    </row>
    <row r="73" spans="1:37" ht="49.95" customHeight="1" thickBot="1">
      <c r="A73" s="252">
        <f t="shared" si="2"/>
        <v>34</v>
      </c>
      <c r="B73" s="737" t="s">
        <v>224</v>
      </c>
      <c r="C73" s="738"/>
      <c r="D73" s="738"/>
      <c r="E73" s="738"/>
      <c r="F73" s="738"/>
      <c r="G73" s="738"/>
      <c r="H73" s="738"/>
      <c r="I73" s="738"/>
      <c r="J73" s="738"/>
      <c r="K73" s="739"/>
      <c r="L73" s="734" t="s">
        <v>64</v>
      </c>
      <c r="M73" s="735"/>
      <c r="N73" s="735"/>
      <c r="O73" s="735"/>
      <c r="P73" s="736"/>
      <c r="Q73" s="721" t="s">
        <v>64</v>
      </c>
      <c r="R73" s="721"/>
      <c r="S73" s="721"/>
      <c r="T73" s="721"/>
      <c r="U73" s="721"/>
      <c r="V73" s="586" t="s">
        <v>80</v>
      </c>
      <c r="W73" s="135" t="s">
        <v>207</v>
      </c>
      <c r="X73" s="696" t="s">
        <v>225</v>
      </c>
      <c r="Y73" s="697"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1"/>
        <v>1</v>
      </c>
      <c r="AK73" s="713"/>
    </row>
    <row r="74" spans="1:37" ht="49.95" customHeight="1">
      <c r="A74" s="252">
        <f t="shared" si="2"/>
        <v>35</v>
      </c>
      <c r="B74" s="737" t="s">
        <v>228</v>
      </c>
      <c r="C74" s="738"/>
      <c r="D74" s="738"/>
      <c r="E74" s="738"/>
      <c r="F74" s="738"/>
      <c r="G74" s="738"/>
      <c r="H74" s="738"/>
      <c r="I74" s="738"/>
      <c r="J74" s="738"/>
      <c r="K74" s="739"/>
      <c r="L74" s="734" t="s">
        <v>64</v>
      </c>
      <c r="M74" s="735"/>
      <c r="N74" s="735"/>
      <c r="O74" s="735"/>
      <c r="P74" s="736"/>
      <c r="Q74" s="721" t="s">
        <v>64</v>
      </c>
      <c r="R74" s="721"/>
      <c r="S74" s="721"/>
      <c r="T74" s="721"/>
      <c r="U74" s="721"/>
      <c r="V74" s="586" t="s">
        <v>80</v>
      </c>
      <c r="W74" s="135" t="s">
        <v>207</v>
      </c>
      <c r="X74" s="696" t="s">
        <v>229</v>
      </c>
      <c r="Y74" s="697"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5" customHeight="1">
      <c r="A75" s="252">
        <f t="shared" si="2"/>
        <v>36</v>
      </c>
      <c r="B75" s="737" t="s">
        <v>230</v>
      </c>
      <c r="C75" s="738"/>
      <c r="D75" s="738"/>
      <c r="E75" s="738"/>
      <c r="F75" s="738"/>
      <c r="G75" s="738"/>
      <c r="H75" s="738"/>
      <c r="I75" s="738"/>
      <c r="J75" s="738"/>
      <c r="K75" s="739"/>
      <c r="L75" s="734" t="s">
        <v>64</v>
      </c>
      <c r="M75" s="735"/>
      <c r="N75" s="735"/>
      <c r="O75" s="735"/>
      <c r="P75" s="736"/>
      <c r="Q75" s="721" t="s">
        <v>64</v>
      </c>
      <c r="R75" s="721"/>
      <c r="S75" s="721"/>
      <c r="T75" s="721"/>
      <c r="U75" s="721"/>
      <c r="V75" s="586" t="s">
        <v>80</v>
      </c>
      <c r="W75" s="135" t="s">
        <v>207</v>
      </c>
      <c r="X75" s="696" t="s">
        <v>231</v>
      </c>
      <c r="Y75" s="697"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5" customHeight="1">
      <c r="A76" s="252">
        <f t="shared" si="2"/>
        <v>37</v>
      </c>
      <c r="B76" s="737" t="s">
        <v>232</v>
      </c>
      <c r="C76" s="738"/>
      <c r="D76" s="738"/>
      <c r="E76" s="738"/>
      <c r="F76" s="738"/>
      <c r="G76" s="738"/>
      <c r="H76" s="738"/>
      <c r="I76" s="738"/>
      <c r="J76" s="738"/>
      <c r="K76" s="739"/>
      <c r="L76" s="734" t="s">
        <v>64</v>
      </c>
      <c r="M76" s="735"/>
      <c r="N76" s="735"/>
      <c r="O76" s="735"/>
      <c r="P76" s="736"/>
      <c r="Q76" s="721" t="s">
        <v>64</v>
      </c>
      <c r="R76" s="721"/>
      <c r="S76" s="721"/>
      <c r="T76" s="721"/>
      <c r="U76" s="721"/>
      <c r="V76" s="586" t="s">
        <v>80</v>
      </c>
      <c r="W76" s="135" t="s">
        <v>207</v>
      </c>
      <c r="X76" s="696" t="s">
        <v>195</v>
      </c>
      <c r="Y76" s="697"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5" customHeight="1">
      <c r="A77" s="252">
        <f t="shared" si="2"/>
        <v>38</v>
      </c>
      <c r="B77" s="737" t="s">
        <v>233</v>
      </c>
      <c r="C77" s="738"/>
      <c r="D77" s="738"/>
      <c r="E77" s="738"/>
      <c r="F77" s="738"/>
      <c r="G77" s="738"/>
      <c r="H77" s="738"/>
      <c r="I77" s="738"/>
      <c r="J77" s="738"/>
      <c r="K77" s="739"/>
      <c r="L77" s="734" t="s">
        <v>64</v>
      </c>
      <c r="M77" s="735"/>
      <c r="N77" s="735"/>
      <c r="O77" s="735"/>
      <c r="P77" s="736"/>
      <c r="Q77" s="721" t="s">
        <v>64</v>
      </c>
      <c r="R77" s="721"/>
      <c r="S77" s="721"/>
      <c r="T77" s="721"/>
      <c r="U77" s="721"/>
      <c r="V77" s="586" t="s">
        <v>80</v>
      </c>
      <c r="W77" s="135" t="s">
        <v>207</v>
      </c>
      <c r="X77" s="696" t="s">
        <v>234</v>
      </c>
      <c r="Y77" s="697"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5" customHeight="1">
      <c r="A78" s="252">
        <f t="shared" si="2"/>
        <v>39</v>
      </c>
      <c r="B78" s="737" t="s">
        <v>235</v>
      </c>
      <c r="C78" s="738"/>
      <c r="D78" s="738"/>
      <c r="E78" s="738"/>
      <c r="F78" s="738"/>
      <c r="G78" s="738"/>
      <c r="H78" s="738"/>
      <c r="I78" s="738"/>
      <c r="J78" s="738"/>
      <c r="K78" s="739"/>
      <c r="L78" s="734" t="s">
        <v>64</v>
      </c>
      <c r="M78" s="735"/>
      <c r="N78" s="735"/>
      <c r="O78" s="735"/>
      <c r="P78" s="736"/>
      <c r="Q78" s="721" t="s">
        <v>64</v>
      </c>
      <c r="R78" s="721"/>
      <c r="S78" s="721"/>
      <c r="T78" s="721"/>
      <c r="U78" s="721"/>
      <c r="V78" s="586" t="s">
        <v>80</v>
      </c>
      <c r="W78" s="135" t="s">
        <v>207</v>
      </c>
      <c r="X78" s="696" t="s">
        <v>236</v>
      </c>
      <c r="Y78" s="697"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5" customHeight="1">
      <c r="A79" s="252">
        <f t="shared" ref="A79:A105" si="3">A78+1</f>
        <v>40</v>
      </c>
      <c r="B79" s="737" t="s">
        <v>237</v>
      </c>
      <c r="C79" s="738"/>
      <c r="D79" s="738"/>
      <c r="E79" s="738"/>
      <c r="F79" s="738"/>
      <c r="G79" s="738"/>
      <c r="H79" s="738"/>
      <c r="I79" s="738"/>
      <c r="J79" s="738"/>
      <c r="K79" s="739"/>
      <c r="L79" s="734" t="s">
        <v>64</v>
      </c>
      <c r="M79" s="735"/>
      <c r="N79" s="735"/>
      <c r="O79" s="735"/>
      <c r="P79" s="736"/>
      <c r="Q79" s="744" t="s">
        <v>64</v>
      </c>
      <c r="R79" s="744"/>
      <c r="S79" s="744"/>
      <c r="T79" s="744"/>
      <c r="U79" s="744"/>
      <c r="V79" s="135" t="s">
        <v>80</v>
      </c>
      <c r="W79" s="135" t="s">
        <v>207</v>
      </c>
      <c r="X79" s="696" t="s">
        <v>238</v>
      </c>
      <c r="Y79" s="697"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5" customHeight="1">
      <c r="A80" s="252">
        <f t="shared" si="3"/>
        <v>41</v>
      </c>
      <c r="B80" s="737" t="s">
        <v>239</v>
      </c>
      <c r="C80" s="738"/>
      <c r="D80" s="738"/>
      <c r="E80" s="738"/>
      <c r="F80" s="738"/>
      <c r="G80" s="738"/>
      <c r="H80" s="738"/>
      <c r="I80" s="738"/>
      <c r="J80" s="738"/>
      <c r="K80" s="739"/>
      <c r="L80" s="734" t="s">
        <v>64</v>
      </c>
      <c r="M80" s="735"/>
      <c r="N80" s="735"/>
      <c r="O80" s="735"/>
      <c r="P80" s="736"/>
      <c r="Q80" s="744" t="s">
        <v>64</v>
      </c>
      <c r="R80" s="744"/>
      <c r="S80" s="744"/>
      <c r="T80" s="744"/>
      <c r="U80" s="744"/>
      <c r="V80" s="135" t="s">
        <v>80</v>
      </c>
      <c r="W80" s="135" t="s">
        <v>207</v>
      </c>
      <c r="X80" s="696" t="s">
        <v>240</v>
      </c>
      <c r="Y80" s="697"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5" customHeight="1">
      <c r="A81" s="252">
        <f t="shared" si="3"/>
        <v>42</v>
      </c>
      <c r="B81" s="737" t="s">
        <v>241</v>
      </c>
      <c r="C81" s="738"/>
      <c r="D81" s="738"/>
      <c r="E81" s="738"/>
      <c r="F81" s="738"/>
      <c r="G81" s="738"/>
      <c r="H81" s="738"/>
      <c r="I81" s="738"/>
      <c r="J81" s="738"/>
      <c r="K81" s="739"/>
      <c r="L81" s="734" t="s">
        <v>80</v>
      </c>
      <c r="M81" s="735"/>
      <c r="N81" s="735"/>
      <c r="O81" s="735"/>
      <c r="P81" s="736"/>
      <c r="Q81" s="744" t="s">
        <v>64</v>
      </c>
      <c r="R81" s="744"/>
      <c r="S81" s="744"/>
      <c r="T81" s="744"/>
      <c r="U81" s="744"/>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5" customHeight="1">
      <c r="A82" s="252">
        <f t="shared" si="3"/>
        <v>43</v>
      </c>
      <c r="B82" s="737" t="s">
        <v>243</v>
      </c>
      <c r="C82" s="738"/>
      <c r="D82" s="738"/>
      <c r="E82" s="738"/>
      <c r="F82" s="738"/>
      <c r="G82" s="738"/>
      <c r="H82" s="738"/>
      <c r="I82" s="738"/>
      <c r="J82" s="738"/>
      <c r="K82" s="739"/>
      <c r="L82" s="734" t="s">
        <v>80</v>
      </c>
      <c r="M82" s="735"/>
      <c r="N82" s="735"/>
      <c r="O82" s="735"/>
      <c r="P82" s="736"/>
      <c r="Q82" s="744" t="s">
        <v>64</v>
      </c>
      <c r="R82" s="744"/>
      <c r="S82" s="744"/>
      <c r="T82" s="744"/>
      <c r="U82" s="744"/>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5" customHeight="1">
      <c r="A83" s="252">
        <f t="shared" si="3"/>
        <v>44</v>
      </c>
      <c r="B83" s="737" t="s">
        <v>245</v>
      </c>
      <c r="C83" s="738"/>
      <c r="D83" s="738"/>
      <c r="E83" s="738"/>
      <c r="F83" s="738"/>
      <c r="G83" s="738"/>
      <c r="H83" s="738"/>
      <c r="I83" s="738"/>
      <c r="J83" s="738"/>
      <c r="K83" s="739"/>
      <c r="L83" s="734" t="s">
        <v>80</v>
      </c>
      <c r="M83" s="735"/>
      <c r="N83" s="735"/>
      <c r="O83" s="735"/>
      <c r="P83" s="736"/>
      <c r="Q83" s="744" t="s">
        <v>64</v>
      </c>
      <c r="R83" s="744"/>
      <c r="S83" s="744"/>
      <c r="T83" s="744"/>
      <c r="U83" s="744"/>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5" customHeight="1">
      <c r="A84" s="252">
        <f t="shared" si="3"/>
        <v>45</v>
      </c>
      <c r="B84" s="740" t="s">
        <v>247</v>
      </c>
      <c r="C84" s="741"/>
      <c r="D84" s="741"/>
      <c r="E84" s="741"/>
      <c r="F84" s="741"/>
      <c r="G84" s="741"/>
      <c r="H84" s="741"/>
      <c r="I84" s="741"/>
      <c r="J84" s="741"/>
      <c r="K84" s="741"/>
      <c r="L84" s="734" t="s">
        <v>80</v>
      </c>
      <c r="M84" s="735"/>
      <c r="N84" s="735"/>
      <c r="O84" s="735"/>
      <c r="P84" s="736"/>
      <c r="Q84" s="744" t="s">
        <v>64</v>
      </c>
      <c r="R84" s="744"/>
      <c r="S84" s="744"/>
      <c r="T84" s="744"/>
      <c r="U84" s="744"/>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5" customHeight="1">
      <c r="A85" s="252">
        <f t="shared" si="3"/>
        <v>46</v>
      </c>
      <c r="B85" s="740" t="s">
        <v>249</v>
      </c>
      <c r="C85" s="741"/>
      <c r="D85" s="741"/>
      <c r="E85" s="741"/>
      <c r="F85" s="741"/>
      <c r="G85" s="741"/>
      <c r="H85" s="741"/>
      <c r="I85" s="741"/>
      <c r="J85" s="741"/>
      <c r="K85" s="741"/>
      <c r="L85" s="734" t="s">
        <v>80</v>
      </c>
      <c r="M85" s="735"/>
      <c r="N85" s="735"/>
      <c r="O85" s="735"/>
      <c r="P85" s="736"/>
      <c r="Q85" s="744" t="s">
        <v>64</v>
      </c>
      <c r="R85" s="744"/>
      <c r="S85" s="744"/>
      <c r="T85" s="744"/>
      <c r="U85" s="744"/>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5" customHeight="1">
      <c r="A86" s="252">
        <f t="shared" si="3"/>
        <v>47</v>
      </c>
      <c r="B86" s="740" t="s">
        <v>251</v>
      </c>
      <c r="C86" s="741"/>
      <c r="D86" s="741"/>
      <c r="E86" s="741"/>
      <c r="F86" s="741"/>
      <c r="G86" s="741"/>
      <c r="H86" s="741"/>
      <c r="I86" s="741"/>
      <c r="J86" s="741"/>
      <c r="K86" s="741"/>
      <c r="L86" s="734" t="s">
        <v>80</v>
      </c>
      <c r="M86" s="735"/>
      <c r="N86" s="735"/>
      <c r="O86" s="735"/>
      <c r="P86" s="736"/>
      <c r="Q86" s="744" t="s">
        <v>64</v>
      </c>
      <c r="R86" s="744"/>
      <c r="S86" s="744"/>
      <c r="T86" s="744"/>
      <c r="U86" s="744"/>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254</v>
      </c>
      <c r="AD1" s="935"/>
      <c r="AE1" s="935"/>
      <c r="AF1" s="934" t="str">
        <f>IF(基本情報入力シート!V16="", "", 基本情報入力シート!V16)</f>
        <v>東京都</v>
      </c>
      <c r="AG1" s="935"/>
      <c r="AH1" s="935"/>
      <c r="AI1" s="935"/>
      <c r="AJ1" s="935"/>
      <c r="AK1" s="960"/>
      <c r="AL1" s="61"/>
      <c r="AM1" s="61"/>
      <c r="AN1" s="61"/>
      <c r="AO1" s="61"/>
      <c r="AP1" s="61"/>
      <c r="AQ1" s="61"/>
      <c r="AR1" s="61"/>
      <c r="AS1" s="61"/>
      <c r="AT1" s="61"/>
      <c r="AU1" s="61"/>
      <c r="AV1" s="61"/>
      <c r="AW1" s="61"/>
      <c r="AX1" s="61"/>
      <c r="AY1" s="61"/>
      <c r="BA1" s="838" t="s">
        <v>255</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1" t="s">
        <v>256</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16</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258</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259</v>
      </c>
      <c r="C8" s="944"/>
      <c r="D8" s="944"/>
      <c r="E8" s="944"/>
      <c r="F8" s="944"/>
      <c r="G8" s="945"/>
      <c r="H8" s="402" t="s">
        <v>20</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16</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260</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261</v>
      </c>
      <c r="C13" s="936"/>
      <c r="D13" s="936"/>
      <c r="E13" s="936"/>
      <c r="F13" s="936"/>
      <c r="G13" s="936"/>
      <c r="H13" s="937" t="s">
        <v>39</v>
      </c>
      <c r="I13" s="936"/>
      <c r="J13" s="936"/>
      <c r="K13" s="936"/>
      <c r="L13" s="938" t="str">
        <f>IF(基本情報入力シート!L31="","",基本情報入力シート!L31)</f>
        <v>000-0000-0000</v>
      </c>
      <c r="M13" s="939"/>
      <c r="N13" s="939"/>
      <c r="O13" s="939"/>
      <c r="P13" s="939"/>
      <c r="Q13" s="939"/>
      <c r="R13" s="939"/>
      <c r="S13" s="939"/>
      <c r="T13" s="939"/>
      <c r="U13" s="940"/>
      <c r="V13" s="941" t="s">
        <v>41</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263</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70" t="s">
        <v>265</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8" t="s">
        <v>268</v>
      </c>
      <c r="D18" s="898"/>
      <c r="E18" s="898"/>
      <c r="F18" s="898"/>
      <c r="G18" s="898"/>
      <c r="H18" s="898"/>
      <c r="I18" s="898"/>
      <c r="J18" s="898"/>
      <c r="K18" s="898"/>
      <c r="L18" s="898"/>
      <c r="M18" s="898"/>
      <c r="N18" s="898"/>
      <c r="O18" s="898"/>
      <c r="P18" s="898"/>
      <c r="Q18" s="909">
        <v>10000000</v>
      </c>
      <c r="R18" s="910"/>
      <c r="S18" s="910"/>
      <c r="T18" s="910"/>
      <c r="U18" s="910"/>
      <c r="V18" s="91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8" t="s">
        <v>271</v>
      </c>
      <c r="D19" s="870"/>
      <c r="E19" s="870"/>
      <c r="F19" s="870"/>
      <c r="G19" s="870"/>
      <c r="H19" s="870"/>
      <c r="I19" s="870"/>
      <c r="J19" s="870"/>
      <c r="K19" s="870"/>
      <c r="L19" s="870"/>
      <c r="M19" s="870"/>
      <c r="N19" s="870"/>
      <c r="O19" s="870"/>
      <c r="P19" s="899"/>
      <c r="Q19" s="900">
        <f>Q17+Q18</f>
        <v>561469600</v>
      </c>
      <c r="R19" s="901"/>
      <c r="S19" s="901"/>
      <c r="T19" s="901"/>
      <c r="U19" s="901"/>
      <c r="V19" s="902"/>
      <c r="W19" s="411" t="s">
        <v>266</v>
      </c>
      <c r="X19" s="66" t="s">
        <v>269</v>
      </c>
      <c r="Y19" s="903" t="str">
        <f>IF(H7="", "", IFERROR(IF(Q20&gt;=Q19,"○","×"),""))</f>
        <v>○</v>
      </c>
      <c r="Z19" s="61"/>
      <c r="AA19" s="61"/>
      <c r="AB19" s="61"/>
      <c r="AC19" s="61"/>
      <c r="AD19" s="61"/>
      <c r="AE19" s="61"/>
      <c r="AF19" s="61"/>
      <c r="AG19" s="61"/>
      <c r="AH19" s="61"/>
      <c r="AI19" s="61"/>
      <c r="AJ19" s="61"/>
      <c r="AK19" s="61"/>
      <c r="AL19" s="61"/>
      <c r="AM19" s="905" t="s">
        <v>272</v>
      </c>
      <c r="AN19" s="906"/>
      <c r="AO19" s="906"/>
      <c r="AP19" s="906"/>
      <c r="AQ19" s="906"/>
      <c r="AR19" s="906"/>
      <c r="AS19" s="906"/>
      <c r="AT19" s="906"/>
      <c r="AU19" s="906"/>
      <c r="AV19" s="906"/>
      <c r="AW19" s="906"/>
      <c r="AX19" s="906"/>
      <c r="AY19" s="907"/>
    </row>
    <row r="20" spans="1:51" ht="38.4" customHeight="1" thickBot="1">
      <c r="A20" s="61"/>
      <c r="B20" s="412" t="s">
        <v>273</v>
      </c>
      <c r="C20" s="908" t="s">
        <v>274</v>
      </c>
      <c r="D20" s="908"/>
      <c r="E20" s="908"/>
      <c r="F20" s="908"/>
      <c r="G20" s="908"/>
      <c r="H20" s="908"/>
      <c r="I20" s="908"/>
      <c r="J20" s="908"/>
      <c r="K20" s="908"/>
      <c r="L20" s="908"/>
      <c r="M20" s="908"/>
      <c r="N20" s="908"/>
      <c r="O20" s="908"/>
      <c r="P20" s="908"/>
      <c r="Q20" s="909">
        <v>652500000</v>
      </c>
      <c r="R20" s="910"/>
      <c r="S20" s="910"/>
      <c r="T20" s="910"/>
      <c r="U20" s="910"/>
      <c r="V20" s="911"/>
      <c r="W20" s="413" t="s">
        <v>266</v>
      </c>
      <c r="X20" s="66" t="s">
        <v>269</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276</v>
      </c>
      <c r="C23" s="978" t="s">
        <v>277</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276</v>
      </c>
      <c r="C24" s="978" t="s">
        <v>278</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279</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280</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281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70" t="s">
        <v>282</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266</v>
      </c>
      <c r="AA29" s="118" t="s">
        <v>269</v>
      </c>
      <c r="AB29" s="903" t="str">
        <f>IF(H7="", "", IFERROR(IF(T30&gt;=T29,"○","×"),""))</f>
        <v>○</v>
      </c>
      <c r="AC29" s="426"/>
      <c r="AD29" s="427"/>
      <c r="AE29" s="427"/>
      <c r="AF29" s="427"/>
      <c r="AG29" s="427"/>
      <c r="AH29" s="427"/>
      <c r="AI29" s="427"/>
      <c r="AJ29" s="427"/>
      <c r="AK29" s="427"/>
      <c r="AL29" s="61"/>
      <c r="AM29" s="874" t="s">
        <v>283</v>
      </c>
      <c r="AN29" s="875"/>
      <c r="AO29" s="875"/>
      <c r="AP29" s="875"/>
      <c r="AQ29" s="875"/>
      <c r="AR29" s="875"/>
      <c r="AS29" s="875"/>
      <c r="AT29" s="875"/>
      <c r="AU29" s="875"/>
      <c r="AV29" s="875"/>
      <c r="AW29" s="875"/>
      <c r="AX29" s="875"/>
      <c r="AY29" s="876"/>
    </row>
    <row r="30" spans="1:51" ht="28.5" customHeight="1" thickBot="1">
      <c r="A30" s="61"/>
      <c r="B30" s="425" t="s">
        <v>267</v>
      </c>
      <c r="C30" s="898" t="s">
        <v>284</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266</v>
      </c>
      <c r="AA30" s="118" t="s">
        <v>269</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276</v>
      </c>
      <c r="C33" s="926" t="s">
        <v>285</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286</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287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8" t="s">
        <v>288</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266</v>
      </c>
      <c r="Z37" s="434" t="s">
        <v>269</v>
      </c>
      <c r="AA37" s="435"/>
      <c r="AB37" s="61"/>
      <c r="AC37" s="61"/>
      <c r="AD37" s="61"/>
      <c r="AE37" s="61"/>
      <c r="AF37" s="61"/>
      <c r="AG37" s="61" t="s">
        <v>269</v>
      </c>
      <c r="AH37" s="436" t="str">
        <f>IF(T38&lt;T37,"×","")</f>
        <v/>
      </c>
      <c r="AI37" s="61"/>
      <c r="AJ37" s="61"/>
      <c r="AK37" s="61"/>
      <c r="AL37" s="61"/>
      <c r="AM37" s="930" t="s">
        <v>289</v>
      </c>
      <c r="AN37" s="931"/>
      <c r="AO37" s="931"/>
      <c r="AP37" s="931"/>
      <c r="AQ37" s="931"/>
      <c r="AR37" s="931"/>
      <c r="AS37" s="931"/>
      <c r="AT37" s="931"/>
      <c r="AU37" s="931"/>
      <c r="AV37" s="931"/>
      <c r="AW37" s="931"/>
      <c r="AX37" s="931"/>
      <c r="AY37" s="932"/>
    </row>
    <row r="38" spans="1:56" ht="19.95" customHeight="1" thickBot="1">
      <c r="A38" s="61"/>
      <c r="B38" s="630" t="s">
        <v>267</v>
      </c>
      <c r="C38" s="890" t="s">
        <v>290</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266</v>
      </c>
      <c r="Z38" s="36"/>
      <c r="AA38" s="438" t="s">
        <v>291</v>
      </c>
      <c r="AB38" s="1052">
        <f>IFERROR(T39/T37*100,0)</f>
        <v>74.291997266054494</v>
      </c>
      <c r="AC38" s="1053"/>
      <c r="AD38" s="1054"/>
      <c r="AE38" s="439" t="s">
        <v>292</v>
      </c>
      <c r="AF38" s="439" t="s">
        <v>293</v>
      </c>
      <c r="AG38" s="61" t="s">
        <v>269</v>
      </c>
      <c r="AH38" s="409" t="str">
        <f>IF(OR(T37=0, T37=""),"",(IF(AND(AB38&gt;=200/3, T38&gt;=T39),"○","×")))</f>
        <v>○</v>
      </c>
      <c r="AI38" s="419"/>
      <c r="AJ38" s="419"/>
      <c r="AK38" s="419"/>
      <c r="AL38" s="61"/>
      <c r="AM38" s="871" t="s">
        <v>294</v>
      </c>
      <c r="AN38" s="872"/>
      <c r="AO38" s="872"/>
      <c r="AP38" s="872"/>
      <c r="AQ38" s="872"/>
      <c r="AR38" s="872"/>
      <c r="AS38" s="872"/>
      <c r="AT38" s="872"/>
      <c r="AU38" s="872"/>
      <c r="AV38" s="872"/>
      <c r="AW38" s="872"/>
      <c r="AX38" s="872"/>
      <c r="AY38" s="873"/>
    </row>
    <row r="39" spans="1:56" ht="19.95" customHeight="1" thickBot="1">
      <c r="A39" s="61"/>
      <c r="B39" s="440"/>
      <c r="C39" s="918" t="s">
        <v>295</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291</v>
      </c>
      <c r="U40" s="925">
        <f>T39/12</f>
        <v>833333.33333333337</v>
      </c>
      <c r="V40" s="925"/>
      <c r="W40" s="92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297</v>
      </c>
      <c r="BB42" s="1037"/>
      <c r="BC42" s="1037"/>
      <c r="BD42" s="1037"/>
    </row>
    <row r="43" spans="1:56" s="29" customFormat="1" ht="18" customHeight="1" thickBot="1">
      <c r="A43" s="62"/>
      <c r="B43" s="869" t="s">
        <v>298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299</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300</v>
      </c>
      <c r="BB45" s="1037"/>
      <c r="BC45" s="1037"/>
      <c r="BD45" s="1037"/>
    </row>
    <row r="46" spans="1:56" s="29" customFormat="1" ht="18" customHeight="1" thickBot="1">
      <c r="A46" s="62"/>
      <c r="B46" s="990" t="s">
        <v>301</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302</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303</v>
      </c>
      <c r="BB48" s="984"/>
      <c r="BC48" s="984"/>
      <c r="BD48" s="984"/>
    </row>
    <row r="49" spans="1:56" ht="18" customHeight="1" thickBot="1">
      <c r="A49" s="61"/>
      <c r="B49" s="995" t="s">
        <v>304</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307</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310</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311</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293</v>
      </c>
      <c r="AL56" s="62"/>
      <c r="AM56" s="842" t="s">
        <v>312</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313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314</v>
      </c>
      <c r="BB58" s="984"/>
      <c r="BC58" s="984"/>
      <c r="BD58" s="984"/>
    </row>
    <row r="59" spans="1:56" ht="18" customHeight="1" thickBot="1">
      <c r="A59" s="61"/>
      <c r="B59" s="990" t="s">
        <v>315</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316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317</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318</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320</v>
      </c>
      <c r="C66" s="829" t="s">
        <v>321</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5" customHeight="1">
      <c r="A69" s="61"/>
      <c r="B69" s="479" t="s">
        <v>320</v>
      </c>
      <c r="C69" s="829" t="s">
        <v>323</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324</v>
      </c>
      <c r="C71" s="862"/>
      <c r="D71" s="863"/>
      <c r="E71" s="820" t="s">
        <v>325</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326</v>
      </c>
    </row>
    <row r="72" spans="1:53" ht="15" customHeight="1">
      <c r="A72" s="61"/>
      <c r="B72" s="722" t="s">
        <v>327</v>
      </c>
      <c r="C72" s="723"/>
      <c r="D72" s="723"/>
      <c r="E72" s="816"/>
      <c r="F72" s="817"/>
      <c r="G72" s="833" t="s">
        <v>328</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329</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330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331</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332</v>
      </c>
      <c r="C76" s="723"/>
      <c r="D76" s="723"/>
      <c r="E76" s="816"/>
      <c r="F76" s="817"/>
      <c r="G76" s="833" t="s">
        <v>333</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334</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335</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336</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337</v>
      </c>
      <c r="C80" s="723"/>
      <c r="D80" s="723"/>
      <c r="E80" s="816"/>
      <c r="F80" s="817"/>
      <c r="G80" s="894" t="s">
        <v>338</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339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340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341</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342</v>
      </c>
      <c r="C84" s="723"/>
      <c r="D84" s="723"/>
      <c r="E84" s="816"/>
      <c r="F84" s="817"/>
      <c r="G84" s="833" t="s">
        <v>343</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344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345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346</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347</v>
      </c>
      <c r="C88" s="723"/>
      <c r="D88" s="723"/>
      <c r="E88" s="816"/>
      <c r="F88" s="817"/>
      <c r="G88" s="1036" t="s">
        <v>348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350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351</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352</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353</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354</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355</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356</v>
      </c>
      <c r="C96" s="723"/>
      <c r="D96" s="723"/>
      <c r="E96" s="816"/>
      <c r="F96" s="817"/>
      <c r="G96" s="833" t="s">
        <v>357</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358</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359</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360</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361</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6" t="s">
        <v>362</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363</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364</v>
      </c>
      <c r="C103" s="885"/>
      <c r="D103" s="885"/>
      <c r="E103" s="886" t="b">
        <v>0</v>
      </c>
      <c r="F103" s="583"/>
      <c r="G103" s="890" t="s">
        <v>365</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366</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369</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370</v>
      </c>
      <c r="AF108" s="1031"/>
      <c r="AG108" s="1031"/>
      <c r="AH108" s="1031"/>
      <c r="AI108" s="1031"/>
      <c r="AJ108" s="1032"/>
      <c r="AK108" s="409" t="str">
        <f>IF(H7="", "", IF(AND(BA109=TRUE,OR(Q18=0,BA110=TRUE),BA111=TRUE,BA112=TRUE, BA114=TRUE, BA113=TRUE,BA115=TRUE),"○","×"))</f>
        <v>○</v>
      </c>
      <c r="AL108" s="61"/>
      <c r="AM108" s="839" t="s">
        <v>371</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372</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373</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4" t="s">
        <v>374</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373</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375</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376</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19" t="s">
        <v>377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378</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19" t="s">
        <v>379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380</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09" t="s">
        <v>381</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382</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383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378</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23" t="s">
        <v>386</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387</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8">
        <v>7</v>
      </c>
      <c r="F124" s="859"/>
      <c r="G124" s="46" t="s">
        <v>389</v>
      </c>
      <c r="H124" s="858">
        <v>4</v>
      </c>
      <c r="I124" s="859"/>
      <c r="J124" s="46" t="s">
        <v>390</v>
      </c>
      <c r="K124" s="858">
        <v>1</v>
      </c>
      <c r="L124" s="859"/>
      <c r="M124" s="46" t="s">
        <v>391</v>
      </c>
      <c r="N124" s="41"/>
      <c r="O124" s="860" t="s">
        <v>258</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392</v>
      </c>
      <c r="O125" s="1018"/>
      <c r="P125" s="1018"/>
      <c r="Q125" s="1018"/>
      <c r="R125" s="845" t="s">
        <v>29</v>
      </c>
      <c r="S125" s="845"/>
      <c r="T125" s="846" t="str">
        <f>IF(基本情報入力シート!L26="", "", 基本情報入力シート!L26)</f>
        <v>代表取締役</v>
      </c>
      <c r="U125" s="846"/>
      <c r="V125" s="846"/>
      <c r="W125" s="846"/>
      <c r="X125" s="846"/>
      <c r="Y125" s="1017" t="s">
        <v>31</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397</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398</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399</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6" t="s">
        <v>401</v>
      </c>
      <c r="D136" s="1007"/>
      <c r="E136" s="1007"/>
      <c r="F136" s="1007"/>
      <c r="G136" s="1007"/>
      <c r="H136" s="1007"/>
      <c r="I136" s="1008"/>
      <c r="J136" s="999" t="s">
        <v>402</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6" t="s">
        <v>404</v>
      </c>
      <c r="D137" s="1007"/>
      <c r="E137" s="1007"/>
      <c r="F137" s="1007"/>
      <c r="G137" s="1007"/>
      <c r="H137" s="1007"/>
      <c r="I137" s="1008"/>
      <c r="J137" s="999" t="s">
        <v>405</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53" t="s">
        <v>408</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52" t="s">
        <v>410</v>
      </c>
      <c r="D139" s="852"/>
      <c r="E139" s="852"/>
      <c r="F139" s="852"/>
      <c r="G139" s="852"/>
      <c r="H139" s="852"/>
      <c r="I139" s="852"/>
      <c r="J139" s="853" t="s">
        <v>411</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52" t="s">
        <v>413</v>
      </c>
      <c r="D140" s="852"/>
      <c r="E140" s="852"/>
      <c r="F140" s="852"/>
      <c r="G140" s="852"/>
      <c r="H140" s="852"/>
      <c r="I140" s="852"/>
      <c r="J140" s="853" t="s">
        <v>414</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52" t="s">
        <v>416</v>
      </c>
      <c r="D141" s="852"/>
      <c r="E141" s="852"/>
      <c r="F141" s="852"/>
      <c r="G141" s="852"/>
      <c r="H141" s="852"/>
      <c r="I141" s="852"/>
      <c r="J141" s="999" t="s">
        <v>417</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1" t="s">
        <v>418</v>
      </c>
      <c r="C142" s="852" t="s">
        <v>419</v>
      </c>
      <c r="D142" s="852"/>
      <c r="E142" s="852"/>
      <c r="F142" s="852"/>
      <c r="G142" s="852"/>
      <c r="H142" s="852"/>
      <c r="I142" s="852"/>
      <c r="J142" s="853" t="s">
        <v>420</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421</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422</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276</v>
      </c>
      <c r="C146" s="848" t="s">
        <v>423</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50" t="s">
        <v>424</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8" t="s">
        <v>255</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216" t="s">
        <v>258</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21" t="s">
        <v>427</v>
      </c>
      <c r="B5" s="1222"/>
      <c r="C5" s="1222"/>
      <c r="D5" s="1222"/>
      <c r="E5" s="1222"/>
      <c r="F5" s="1222"/>
      <c r="G5" s="1222"/>
      <c r="H5" s="1222"/>
      <c r="I5" s="1222"/>
      <c r="J5" s="1222"/>
      <c r="K5" s="1222"/>
      <c r="L5" s="1179">
        <f>IFERROR(SUM(AD:AD),"")</f>
        <v>551469600</v>
      </c>
      <c r="M5" s="1179"/>
      <c r="N5" s="348" t="s">
        <v>266</v>
      </c>
      <c r="O5" s="339"/>
      <c r="P5" s="319"/>
      <c r="Q5" s="320"/>
      <c r="R5" s="278"/>
      <c r="S5" s="321"/>
      <c r="T5" s="322"/>
      <c r="U5" s="322"/>
      <c r="V5" s="322"/>
      <c r="W5" s="322"/>
      <c r="X5" s="322"/>
      <c r="Y5" s="322"/>
      <c r="Z5" s="322"/>
      <c r="AA5" s="322"/>
      <c r="AB5" s="322"/>
      <c r="AC5" s="322"/>
      <c r="AD5" s="323"/>
      <c r="AE5" s="1165" t="s">
        <v>428</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429</v>
      </c>
      <c r="C6" s="1222"/>
      <c r="D6" s="1222"/>
      <c r="E6" s="1222"/>
      <c r="F6" s="1222"/>
      <c r="G6" s="1222"/>
      <c r="H6" s="1222"/>
      <c r="I6" s="1222"/>
      <c r="J6" s="1222"/>
      <c r="K6" s="1222"/>
      <c r="L6" s="1179">
        <f>IFERROR(SUM(AE:AE),"")</f>
        <v>184137750</v>
      </c>
      <c r="M6" s="1179"/>
      <c r="N6" s="348" t="s">
        <v>266</v>
      </c>
      <c r="O6" s="318"/>
      <c r="P6" s="319"/>
      <c r="Q6" s="320"/>
      <c r="R6" s="278"/>
      <c r="S6" s="321"/>
      <c r="T6" s="322"/>
      <c r="U6" s="322"/>
      <c r="V6" s="322"/>
      <c r="W6" s="322"/>
      <c r="X6" s="322"/>
      <c r="Y6" s="322"/>
      <c r="Z6" s="322"/>
      <c r="AA6" s="322"/>
      <c r="AB6" s="322"/>
      <c r="AC6" s="322"/>
      <c r="AD6" s="323"/>
      <c r="AE6" s="1165" t="s">
        <v>430</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431</v>
      </c>
      <c r="C7" s="1222"/>
      <c r="D7" s="1222"/>
      <c r="E7" s="1222"/>
      <c r="F7" s="1222"/>
      <c r="G7" s="1222"/>
      <c r="H7" s="1222"/>
      <c r="I7" s="1222"/>
      <c r="J7" s="1222"/>
      <c r="K7" s="1222"/>
      <c r="L7" s="1179">
        <f>IFERROR(SUM(AG:AG),"")</f>
        <v>13460400</v>
      </c>
      <c r="M7" s="1179"/>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432</v>
      </c>
      <c r="AP7" s="1204"/>
      <c r="AT7" s="356"/>
      <c r="AU7" s="1164"/>
      <c r="AV7" s="1164"/>
      <c r="AW7" s="1164"/>
      <c r="AX7" s="1164"/>
      <c r="AY7" s="1164"/>
      <c r="AZ7" s="1164"/>
      <c r="BA7" s="1164"/>
      <c r="BB7" s="357"/>
      <c r="BC7" s="1164"/>
      <c r="BD7" s="1164"/>
      <c r="BE7" s="1164"/>
      <c r="BF7" s="1164"/>
      <c r="BG7" s="1164"/>
    </row>
    <row r="8" spans="1:60" ht="35.25" customHeight="1" thickBot="1">
      <c r="A8" s="1202" t="s">
        <v>433</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437</v>
      </c>
      <c r="C10" s="1181"/>
      <c r="D10" s="1181"/>
      <c r="E10" s="1181"/>
      <c r="F10" s="1182"/>
      <c r="G10" s="1186" t="s">
        <v>51</v>
      </c>
      <c r="H10" s="1188" t="s">
        <v>52</v>
      </c>
      <c r="I10" s="1188"/>
      <c r="J10" s="1189" t="s">
        <v>438</v>
      </c>
      <c r="K10" s="1191" t="s">
        <v>54</v>
      </c>
      <c r="L10" s="1193" t="s">
        <v>439</v>
      </c>
      <c r="M10" s="1168" t="s">
        <v>440</v>
      </c>
      <c r="N10" s="1170" t="s">
        <v>441</v>
      </c>
      <c r="O10" s="1172" t="s">
        <v>442</v>
      </c>
      <c r="P10" s="1214" t="s">
        <v>443</v>
      </c>
      <c r="Q10" s="1210" t="s">
        <v>444</v>
      </c>
      <c r="R10" s="1197" t="s">
        <v>445</v>
      </c>
      <c r="S10" s="1205"/>
      <c r="T10" s="1205"/>
      <c r="U10" s="1205"/>
      <c r="V10" s="1205"/>
      <c r="W10" s="1205"/>
      <c r="X10" s="1205"/>
      <c r="Y10" s="1205"/>
      <c r="Z10" s="1205"/>
      <c r="AA10" s="1205"/>
      <c r="AB10" s="1205"/>
      <c r="AC10" s="1206"/>
      <c r="AD10" s="1197" t="s">
        <v>446</v>
      </c>
      <c r="AE10" s="1199" t="s">
        <v>447</v>
      </c>
      <c r="AF10" s="1200"/>
      <c r="AG10" s="1201" t="s">
        <v>448</v>
      </c>
      <c r="AH10" s="1200"/>
      <c r="AI10" s="372" t="s">
        <v>449</v>
      </c>
      <c r="AJ10" s="372" t="s">
        <v>450</v>
      </c>
      <c r="AK10" s="372" t="s">
        <v>451</v>
      </c>
      <c r="AL10" s="373" t="s">
        <v>452</v>
      </c>
      <c r="AM10" s="1195" t="s">
        <v>453</v>
      </c>
      <c r="AN10" s="374"/>
      <c r="AO10" s="1228" t="s">
        <v>454</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455</v>
      </c>
      <c r="I11" s="376" t="s">
        <v>456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457</v>
      </c>
      <c r="AF11" s="378" t="s">
        <v>458</v>
      </c>
      <c r="AG11" s="378" t="s">
        <v>459</v>
      </c>
      <c r="AH11" s="379" t="s">
        <v>460</v>
      </c>
      <c r="AI11" s="379" t="s">
        <v>461</v>
      </c>
      <c r="AJ11" s="380" t="s">
        <v>462</v>
      </c>
      <c r="AK11" s="380" t="s">
        <v>463</v>
      </c>
      <c r="AL11" s="595" t="s">
        <v>464</v>
      </c>
      <c r="AM11" s="1196"/>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476</v>
      </c>
      <c r="O12" s="1056">
        <f>IFERROR(VLOOKUP(K12,【参考】数式用２!$A$2:$AD$48,MATCH(N12,【参考】数式用２!$C$4:$AD$4,0)+2,0),"")</f>
        <v>0.245</v>
      </c>
      <c r="P12" s="1139" t="s">
        <v>476</v>
      </c>
      <c r="Q12" s="1142">
        <f>IFERROR(VLOOKUP(K12,【参考】数式用２!$A$2:$AC$48,MATCH(P12,【参考】数式用２!$C$4:$AC$4,0)+2,0),"")</f>
        <v>0.245</v>
      </c>
      <c r="R12" s="1145" t="s">
        <v>388</v>
      </c>
      <c r="S12" s="1148">
        <v>7</v>
      </c>
      <c r="T12" s="1065" t="s">
        <v>477</v>
      </c>
      <c r="U12" s="1148">
        <v>4</v>
      </c>
      <c r="V12" s="1065" t="s">
        <v>478</v>
      </c>
      <c r="W12" s="1148">
        <v>8</v>
      </c>
      <c r="X12" s="1065" t="s">
        <v>477</v>
      </c>
      <c r="Y12" s="1148">
        <v>3</v>
      </c>
      <c r="Z12" s="1065" t="s">
        <v>479</v>
      </c>
      <c r="AA12" s="1065" t="s">
        <v>291</v>
      </c>
      <c r="AB12" s="1065">
        <f>IF(S12&gt;=1,(W12*12+Y12)-(S12*12+U12)+1,"")</f>
        <v>12</v>
      </c>
      <c r="AC12" s="1068" t="s">
        <v>480</v>
      </c>
      <c r="AD12" s="1059">
        <f>IFERROR(ROUNDDOWN(ROUND(L12*Q12,0)*M12,0)*AB12,"")</f>
        <v>25137000</v>
      </c>
      <c r="AE12" s="1062">
        <f>IFERROR(ROUNDDOWN(ROUNDDOWN(ROUND(L12*VLOOKUP(K12,【参考】数式用２!$A$2:$AC$48,MATCH("処遇改善加算Ⅳ",【参考】数式用２!$C$4:$O$4,0)+2,0),0)*M12,0)*AB12*0.5,0), "")</f>
        <v>7438500</v>
      </c>
      <c r="AF12" s="1125" t="s">
        <v>47</v>
      </c>
      <c r="AG12" s="1059" t="str">
        <f>IF(AND(AQ12&lt;&gt;"対象外", P12&lt;&gt;""),ROUNDDOWN(ROUND(L12*VLOOKUP(K12,【参考】数式用２!$A$2:$K$48,MATCH("ベア加算あり",【参考】数式用２!$C$4:$K$4,0)+2,0),0)*M12,0)*AB12,"")</f>
        <v/>
      </c>
      <c r="AH12" s="1128"/>
      <c r="AI12" s="1125" t="s">
        <v>481</v>
      </c>
      <c r="AJ12" s="1125" t="s">
        <v>481</v>
      </c>
      <c r="AK12" s="1131">
        <v>1</v>
      </c>
      <c r="AL12" s="1134" t="s">
        <v>482</v>
      </c>
      <c r="AM12" s="690"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483</v>
      </c>
      <c r="O16" s="1056">
        <f>IFERROR(VLOOKUP(K16,【参考】数式用２!$A$2:$AD$48,MATCH(N16,【参考】数式用２!$C$4:$AD$4,0)+2,0),"")</f>
        <v>0.224</v>
      </c>
      <c r="P16" s="1139" t="s">
        <v>483</v>
      </c>
      <c r="Q16" s="1142">
        <f>IFERROR(VLOOKUP(K16,【参考】数式用２!$A$2:$AC$48,MATCH(P16,【参考】数式用２!$C$4:$AC$4,0)+2,0),"")</f>
        <v>0.224</v>
      </c>
      <c r="R16" s="1145" t="s">
        <v>388</v>
      </c>
      <c r="S16" s="1148">
        <v>7</v>
      </c>
      <c r="T16" s="1065" t="s">
        <v>477</v>
      </c>
      <c r="U16" s="1148">
        <v>4</v>
      </c>
      <c r="V16" s="1065" t="s">
        <v>478</v>
      </c>
      <c r="W16" s="1148">
        <v>8</v>
      </c>
      <c r="X16" s="1065" t="s">
        <v>477</v>
      </c>
      <c r="Y16" s="1148">
        <v>3</v>
      </c>
      <c r="Z16" s="1065" t="s">
        <v>479</v>
      </c>
      <c r="AA16" s="1065" t="s">
        <v>291</v>
      </c>
      <c r="AB16" s="1065">
        <f>IF(S16&gt;=1,(W16*12+Y16)-(S16*12+U16)+1,"")</f>
        <v>12</v>
      </c>
      <c r="AC16" s="1068" t="s">
        <v>480</v>
      </c>
      <c r="AD16" s="1059">
        <f>IFERROR(ROUNDDOWN(ROUND(L16*Q16,0)*M16,0)*AB16,"")</f>
        <v>22982400</v>
      </c>
      <c r="AE16" s="1062">
        <f>IFERROR(ROUNDDOWN(ROUNDDOWN(ROUND(L16*VLOOKUP(K16,【参考】数式用２!$A$2:$AC$48,MATCH("処遇改善加算Ⅳ",【参考】数式用２!$C$4:$O$4,0)+2,0),0)*M16,0)*AB16*0.5,0), "")</f>
        <v>7438500</v>
      </c>
      <c r="AF16" s="1125" t="s">
        <v>47</v>
      </c>
      <c r="AG16" s="1059" t="str">
        <f>IF(AND(AQ16&lt;&gt;"対象外", P16&lt;&gt;""),ROUNDDOWN(ROUND(L16*VLOOKUP(K16,【参考】数式用２!$A$2:$K$48,MATCH("ベア加算あり",【参考】数式用２!$C$4:$K$4,0)+2,0),0)*M16,0)*AB16,"")</f>
        <v/>
      </c>
      <c r="AH16" s="1128"/>
      <c r="AI16" s="1125" t="s">
        <v>481</v>
      </c>
      <c r="AJ16" s="1125" t="s">
        <v>481</v>
      </c>
      <c r="AK16" s="1131">
        <v>1</v>
      </c>
      <c r="AL16" s="1134"/>
      <c r="AM16" s="690"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484</v>
      </c>
      <c r="O20" s="1056">
        <f>IFERROR(VLOOKUP(K20,【参考】数式用２!$A$2:$AD$48,MATCH(N20,【参考】数式用２!$C$4:$AD$4,0)+2,0),"")</f>
        <v>0.182</v>
      </c>
      <c r="P20" s="1139" t="s">
        <v>484</v>
      </c>
      <c r="Q20" s="1142">
        <f>IFERROR(VLOOKUP(K20,【参考】数式用２!$A$2:$AC$48,MATCH(P20,【参考】数式用２!$C$4:$AC$4,0)+2,0),"")</f>
        <v>0.182</v>
      </c>
      <c r="R20" s="1145" t="s">
        <v>388</v>
      </c>
      <c r="S20" s="1148">
        <v>7</v>
      </c>
      <c r="T20" s="1065" t="s">
        <v>477</v>
      </c>
      <c r="U20" s="1148">
        <v>4</v>
      </c>
      <c r="V20" s="1065" t="s">
        <v>478</v>
      </c>
      <c r="W20" s="1148">
        <v>8</v>
      </c>
      <c r="X20" s="1065" t="s">
        <v>477</v>
      </c>
      <c r="Y20" s="1148">
        <v>3</v>
      </c>
      <c r="Z20" s="1065" t="s">
        <v>479</v>
      </c>
      <c r="AA20" s="1065" t="s">
        <v>291</v>
      </c>
      <c r="AB20" s="1065">
        <f>IF(S20&gt;=1,(W20*12+Y20)-(S20*12+U20)+1,"")</f>
        <v>12</v>
      </c>
      <c r="AC20" s="1068" t="s">
        <v>480</v>
      </c>
      <c r="AD20" s="1059">
        <f>IFERROR(ROUNDDOWN(ROUND(L20*Q20,0)*M20,0)*AB20,"")</f>
        <v>18673200</v>
      </c>
      <c r="AE20" s="1062">
        <f>IFERROR(ROUNDDOWN(ROUNDDOWN(ROUND(L20*VLOOKUP(K20,【参考】数式用２!$A$2:$AC$48,MATCH("処遇改善加算Ⅳ",【参考】数式用２!$C$4:$O$4,0)+2,0),0)*M20,0)*AB20*0.5,0), "")</f>
        <v>7438500</v>
      </c>
      <c r="AF20" s="1125" t="s">
        <v>47</v>
      </c>
      <c r="AG20" s="1059" t="str">
        <f>IF(AND(AQ20&lt;&gt;"対象外", P20&lt;&gt;""),ROUNDDOWN(ROUND(L20*VLOOKUP(K20,【参考】数式用２!$A$2:$K$48,MATCH("ベア加算あり",【参考】数式用２!$C$4:$K$4,0)+2,0),0)*M20,0)*AB20,"")</f>
        <v/>
      </c>
      <c r="AH20" s="1128"/>
      <c r="AI20" s="1125" t="s">
        <v>47</v>
      </c>
      <c r="AJ20" s="1125" t="s">
        <v>47</v>
      </c>
      <c r="AK20" s="1131"/>
      <c r="AL20" s="1134"/>
      <c r="AM20" s="690"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485</v>
      </c>
      <c r="O24" s="1056">
        <f>IFERROR(VLOOKUP(K24,【参考】数式用２!$A$2:$AD$48,MATCH(N24,【参考】数式用２!$C$4:$AD$4,0)+2,0),"")</f>
        <v>0.14499999999999999</v>
      </c>
      <c r="P24" s="1139" t="s">
        <v>485</v>
      </c>
      <c r="Q24" s="1142">
        <f>IFERROR(VLOOKUP(K24,【参考】数式用２!$A$2:$AC$48,MATCH(P24,【参考】数式用２!$C$4:$AC$4,0)+2,0),"")</f>
        <v>0.14499999999999999</v>
      </c>
      <c r="R24" s="1145" t="s">
        <v>388</v>
      </c>
      <c r="S24" s="1148">
        <v>7</v>
      </c>
      <c r="T24" s="1065" t="s">
        <v>477</v>
      </c>
      <c r="U24" s="1148">
        <v>4</v>
      </c>
      <c r="V24" s="1065" t="s">
        <v>478</v>
      </c>
      <c r="W24" s="1148">
        <v>8</v>
      </c>
      <c r="X24" s="1065" t="s">
        <v>477</v>
      </c>
      <c r="Y24" s="1148">
        <v>3</v>
      </c>
      <c r="Z24" s="1065" t="s">
        <v>479</v>
      </c>
      <c r="AA24" s="1065" t="s">
        <v>291</v>
      </c>
      <c r="AB24" s="1065">
        <f>IF(S24&gt;=1,(W24*12+Y24)-(S24*12+U24)+1,"")</f>
        <v>12</v>
      </c>
      <c r="AC24" s="1068" t="s">
        <v>480</v>
      </c>
      <c r="AD24" s="1059">
        <f>IFERROR(ROUNDDOWN(ROUND(L24*Q24,0)*M24,0)*AB24,"")</f>
        <v>14877000</v>
      </c>
      <c r="AE24" s="1062">
        <f>IFERROR(ROUNDDOWN(ROUNDDOWN(ROUND(L24*VLOOKUP(K24,【参考】数式用２!$A$2:$AC$48,MATCH("処遇改善加算Ⅳ",【参考】数式用２!$C$4:$O$4,0)+2,0),0)*M24,0)*AB24*0.5,0), "")</f>
        <v>7438500</v>
      </c>
      <c r="AF24" s="1125" t="s">
        <v>47</v>
      </c>
      <c r="AG24" s="1059" t="str">
        <f>IF(AND(AQ24&lt;&gt;"対象外", P24&lt;&gt;""),ROUNDDOWN(ROUND(L24*VLOOKUP(K24,【参考】数式用２!$A$2:$K$48,MATCH("ベア加算あり",【参考】数式用２!$C$4:$K$4,0)+2,0),0)*M24,0)*AB24,"")</f>
        <v/>
      </c>
      <c r="AH24" s="1128"/>
      <c r="AI24" s="1125" t="s">
        <v>47</v>
      </c>
      <c r="AJ24" s="1125"/>
      <c r="AK24" s="1131"/>
      <c r="AL24" s="1134"/>
      <c r="AM24" s="690"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486</v>
      </c>
      <c r="O28" s="1056">
        <f>IFERROR(VLOOKUP(K28,【参考】数式用２!$A$2:$AD$48,MATCH(N28,【参考】数式用２!$C$4:$AD$4,0)+2,0),"")</f>
        <v>0.221</v>
      </c>
      <c r="P28" s="1139" t="s">
        <v>476</v>
      </c>
      <c r="Q28" s="1142">
        <f>IFERROR(VLOOKUP(K28,【参考】数式用２!$A$2:$AC$48,MATCH(P28,【参考】数式用２!$C$4:$AC$4,0)+2,0),"")</f>
        <v>0.245</v>
      </c>
      <c r="R28" s="1145" t="s">
        <v>388</v>
      </c>
      <c r="S28" s="1148">
        <v>7</v>
      </c>
      <c r="T28" s="1065" t="s">
        <v>477</v>
      </c>
      <c r="U28" s="1148">
        <v>4</v>
      </c>
      <c r="V28" s="1065" t="s">
        <v>478</v>
      </c>
      <c r="W28" s="1148">
        <v>8</v>
      </c>
      <c r="X28" s="1065" t="s">
        <v>477</v>
      </c>
      <c r="Y28" s="1148">
        <v>3</v>
      </c>
      <c r="Z28" s="1065" t="s">
        <v>479</v>
      </c>
      <c r="AA28" s="1065" t="s">
        <v>291</v>
      </c>
      <c r="AB28" s="1065">
        <f>IF(S28&gt;=1,(W28*12+Y28)-(S28*12+U28)+1,"")</f>
        <v>12</v>
      </c>
      <c r="AC28" s="1068" t="s">
        <v>480</v>
      </c>
      <c r="AD28" s="1059">
        <f>IFERROR(ROUNDDOWN(ROUND(L28*Q28,0)*M28,0)*AB28,"")</f>
        <v>25137000</v>
      </c>
      <c r="AE28" s="1062">
        <f>IFERROR(ROUNDDOWN(ROUNDDOWN(ROUND(L28*VLOOKUP(K28,【参考】数式用２!$A$2:$AC$48,MATCH("処遇改善加算Ⅳ",【参考】数式用２!$C$4:$O$4,0)+2,0),0)*M28,0)*AB28*0.5,0), "")</f>
        <v>7438500</v>
      </c>
      <c r="AF28" s="1125" t="s">
        <v>47</v>
      </c>
      <c r="AG28" s="1059">
        <f>IF(AND(AQ28&lt;&gt;"対象外", P28&lt;&gt;""),ROUNDDOWN(ROUND(L28*VLOOKUP(K28,【参考】数式用２!$A$2:$K$48,MATCH("ベア加算あり",【参考】数式用２!$C$4:$K$4,0)+2,0),0)*M28,0)*AB28,"")</f>
        <v>2462400</v>
      </c>
      <c r="AH28" s="1128" t="s">
        <v>47</v>
      </c>
      <c r="AI28" s="1125" t="s">
        <v>481</v>
      </c>
      <c r="AJ28" s="1125" t="s">
        <v>481</v>
      </c>
      <c r="AK28" s="1131">
        <v>1</v>
      </c>
      <c r="AL28" s="1134" t="s">
        <v>487</v>
      </c>
      <c r="AM28" s="690"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488</v>
      </c>
      <c r="O32" s="1056">
        <f>IFERROR(VLOOKUP(K32,【参考】数式用２!$A$2:$AD$48,MATCH(N32,【参考】数式用２!$C$4:$AD$4,0)+2,0),"")</f>
        <v>0.20799999999999999</v>
      </c>
      <c r="P32" s="1139" t="s">
        <v>476</v>
      </c>
      <c r="Q32" s="1142">
        <f>IFERROR(VLOOKUP(K32,【参考】数式用２!$A$2:$AC$48,MATCH(P32,【参考】数式用２!$C$4:$AC$4,0)+2,0),"")</f>
        <v>0.245</v>
      </c>
      <c r="R32" s="1145" t="s">
        <v>388</v>
      </c>
      <c r="S32" s="1148">
        <v>7</v>
      </c>
      <c r="T32" s="1065" t="s">
        <v>477</v>
      </c>
      <c r="U32" s="1148">
        <v>4</v>
      </c>
      <c r="V32" s="1065" t="s">
        <v>478</v>
      </c>
      <c r="W32" s="1148">
        <v>8</v>
      </c>
      <c r="X32" s="1065" t="s">
        <v>477</v>
      </c>
      <c r="Y32" s="1148">
        <v>3</v>
      </c>
      <c r="Z32" s="1065" t="s">
        <v>479</v>
      </c>
      <c r="AA32" s="1065" t="s">
        <v>291</v>
      </c>
      <c r="AB32" s="1065">
        <f>IF(S32&gt;=1,(W32*12+Y32)-(S32*12+U32)+1,"")</f>
        <v>12</v>
      </c>
      <c r="AC32" s="1068" t="s">
        <v>480</v>
      </c>
      <c r="AD32" s="1059">
        <f>IFERROR(ROUNDDOWN(ROUND(L32*Q32,0)*M32,0)*AB32,"")</f>
        <v>25137000</v>
      </c>
      <c r="AE32" s="1062">
        <f>IFERROR(ROUNDDOWN(ROUNDDOWN(ROUND(L32*VLOOKUP(K32,【参考】数式用２!$A$2:$AC$48,MATCH("処遇改善加算Ⅳ",【参考】数式用２!$C$4:$O$4,0)+2,0),0)*M32,0)*AB32*0.5,0), "")</f>
        <v>7438500</v>
      </c>
      <c r="AF32" s="1125" t="s">
        <v>47</v>
      </c>
      <c r="AG32" s="1059" t="str">
        <f>IF(AND(AQ32&lt;&gt;"対象外", P32&lt;&gt;""),ROUNDDOWN(ROUND(L32*VLOOKUP(K32,【参考】数式用２!$A$2:$K$48,MATCH("ベア加算あり",【参考】数式用２!$C$4:$K$4,0)+2,0),0)*M32,0)*AB32,"")</f>
        <v/>
      </c>
      <c r="AH32" s="1128"/>
      <c r="AI32" s="1125" t="s">
        <v>481</v>
      </c>
      <c r="AJ32" s="1125" t="s">
        <v>481</v>
      </c>
      <c r="AK32" s="1131">
        <v>1</v>
      </c>
      <c r="AL32" s="1134" t="s">
        <v>489</v>
      </c>
      <c r="AM32" s="690"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490</v>
      </c>
      <c r="O36" s="1056">
        <f>IFERROR(VLOOKUP(K36,【参考】数式用２!$A$2:$AD$48,MATCH(N36,【参考】数式用２!$C$4:$AD$4,0)+2,0),"")</f>
        <v>8.3000000000000004E-2</v>
      </c>
      <c r="P36" s="1139" t="s">
        <v>476</v>
      </c>
      <c r="Q36" s="1142">
        <f>IFERROR(VLOOKUP(K36,【参考】数式用２!$A$2:$AC$48,MATCH(P36,【参考】数式用２!$C$4:$AC$4,0)+2,0),"")</f>
        <v>9.9999999999999992E-2</v>
      </c>
      <c r="R36" s="1145" t="s">
        <v>388</v>
      </c>
      <c r="S36" s="1148">
        <v>7</v>
      </c>
      <c r="T36" s="1065" t="s">
        <v>477</v>
      </c>
      <c r="U36" s="1148">
        <v>4</v>
      </c>
      <c r="V36" s="1065" t="s">
        <v>478</v>
      </c>
      <c r="W36" s="1148">
        <v>8</v>
      </c>
      <c r="X36" s="1065" t="s">
        <v>477</v>
      </c>
      <c r="Y36" s="1148">
        <v>3</v>
      </c>
      <c r="Z36" s="1065" t="s">
        <v>479</v>
      </c>
      <c r="AA36" s="1065" t="s">
        <v>291</v>
      </c>
      <c r="AB36" s="1065">
        <f>IF(S36&gt;=1,(W36*12+Y36)-(S36*12+U36)+1,"")</f>
        <v>12</v>
      </c>
      <c r="AC36" s="1068" t="s">
        <v>480</v>
      </c>
      <c r="AD36" s="1059">
        <f>IFERROR(ROUNDDOWN(ROUND(L36*Q36,0)*M36,0)*AB36,"")</f>
        <v>10260000</v>
      </c>
      <c r="AE36" s="1062">
        <f>IFERROR(ROUNDDOWN(ROUNDDOWN(ROUND(L36*VLOOKUP(K36,【参考】数式用２!$A$2:$AC$48,MATCH("処遇改善加算Ⅳ",【参考】数式用２!$C$4:$O$4,0)+2,0),0)*M36,0)*AB36*0.5,0), "")</f>
        <v>3231900</v>
      </c>
      <c r="AF36" s="1125" t="s">
        <v>47</v>
      </c>
      <c r="AG36" s="1059">
        <f>IF(AND(AQ36&lt;&gt;"対象外", P36&lt;&gt;""),ROUNDDOWN(ROUND(L36*VLOOKUP(K36,【参考】数式用２!$A$2:$K$48,MATCH("ベア加算あり",【参考】数式用２!$C$4:$K$4,0)+2,0),0)*M36,0)*AB36,"")</f>
        <v>1128600</v>
      </c>
      <c r="AH36" s="1128" t="s">
        <v>47</v>
      </c>
      <c r="AI36" s="1125" t="s">
        <v>47</v>
      </c>
      <c r="AJ36" s="1125" t="s">
        <v>47</v>
      </c>
      <c r="AK36" s="1131">
        <v>1</v>
      </c>
      <c r="AL36" s="1134" t="s">
        <v>489</v>
      </c>
      <c r="AM36" s="690"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491</v>
      </c>
      <c r="O40" s="1056">
        <f>IFERROR(VLOOKUP(K40,【参考】数式用２!$A$2:$AD$48,MATCH(N40,【参考】数式用２!$C$4:$AD$4,0)+2,0),"")</f>
        <v>7.8E-2</v>
      </c>
      <c r="P40" s="1139" t="s">
        <v>476</v>
      </c>
      <c r="Q40" s="1142">
        <f>IFERROR(VLOOKUP(K40,【参考】数式用２!$A$2:$AC$48,MATCH(P40,【参考】数式用２!$C$4:$AC$4,0)+2,0),"")</f>
        <v>9.9999999999999992E-2</v>
      </c>
      <c r="R40" s="1145" t="s">
        <v>388</v>
      </c>
      <c r="S40" s="1148">
        <v>7</v>
      </c>
      <c r="T40" s="1065" t="s">
        <v>477</v>
      </c>
      <c r="U40" s="1148">
        <v>4</v>
      </c>
      <c r="V40" s="1065" t="s">
        <v>478</v>
      </c>
      <c r="W40" s="1148">
        <v>8</v>
      </c>
      <c r="X40" s="1065" t="s">
        <v>477</v>
      </c>
      <c r="Y40" s="1148">
        <v>3</v>
      </c>
      <c r="Z40" s="1065" t="s">
        <v>479</v>
      </c>
      <c r="AA40" s="1065" t="s">
        <v>291</v>
      </c>
      <c r="AB40" s="1065">
        <f>IF(S40&gt;=1,(W40*12+Y40)-(S40*12+U40)+1,"")</f>
        <v>12</v>
      </c>
      <c r="AC40" s="1068" t="s">
        <v>480</v>
      </c>
      <c r="AD40" s="1059">
        <f>IFERROR(ROUNDDOWN(ROUND(L40*Q40,0)*M40,0)*AB40,"")</f>
        <v>10260000</v>
      </c>
      <c r="AE40" s="1062">
        <f>IFERROR(ROUNDDOWN(ROUNDDOWN(ROUND(L40*VLOOKUP(K40,【参考】数式用２!$A$2:$AC$48,MATCH("処遇改善加算Ⅳ",【参考】数式用２!$C$4:$O$4,0)+2,0),0)*M40,0)*AB40*0.5,0), "")</f>
        <v>3231900</v>
      </c>
      <c r="AF40" s="1125" t="s">
        <v>47</v>
      </c>
      <c r="AG40" s="1059" t="str">
        <f>IF(AND(AQ40&lt;&gt;"対象外", P40&lt;&gt;""),ROUNDDOWN(ROUND(L40*VLOOKUP(K40,【参考】数式用２!$A$2:$K$48,MATCH("ベア加算あり",【参考】数式用２!$C$4:$K$4,0)+2,0),0)*M40,0)*AB40,"")</f>
        <v/>
      </c>
      <c r="AH40" s="1128"/>
      <c r="AI40" s="1125" t="s">
        <v>47</v>
      </c>
      <c r="AJ40" s="1125" t="s">
        <v>481</v>
      </c>
      <c r="AK40" s="1131"/>
      <c r="AL40" s="1134" t="s">
        <v>489</v>
      </c>
      <c r="AM40" s="690"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492</v>
      </c>
      <c r="O44" s="1056">
        <f>IFERROR(VLOOKUP(K44,【参考】数式用２!$A$2:$AD$48,MATCH(N44,【参考】数式用２!$C$4:$AD$4,0)+2,0),"")</f>
        <v>6.4999999999999988E-2</v>
      </c>
      <c r="P44" s="1139" t="s">
        <v>476</v>
      </c>
      <c r="Q44" s="1142">
        <f>IFERROR(VLOOKUP(K44,【参考】数式用２!$A$2:$AC$48,MATCH(P44,【参考】数式用２!$C$4:$AC$4,0)+2,0),"")</f>
        <v>9.1999999999999985E-2</v>
      </c>
      <c r="R44" s="1145" t="s">
        <v>388</v>
      </c>
      <c r="S44" s="1148">
        <v>7</v>
      </c>
      <c r="T44" s="1065" t="s">
        <v>477</v>
      </c>
      <c r="U44" s="1148">
        <v>4</v>
      </c>
      <c r="V44" s="1065" t="s">
        <v>478</v>
      </c>
      <c r="W44" s="1148">
        <v>8</v>
      </c>
      <c r="X44" s="1065" t="s">
        <v>477</v>
      </c>
      <c r="Y44" s="1148">
        <v>3</v>
      </c>
      <c r="Z44" s="1065" t="s">
        <v>479</v>
      </c>
      <c r="AA44" s="1065" t="s">
        <v>291</v>
      </c>
      <c r="AB44" s="1065">
        <f>IF(S44&gt;=1,(W44*12+Y44)-(S44*12+U44)+1,"")</f>
        <v>12</v>
      </c>
      <c r="AC44" s="1068" t="s">
        <v>480</v>
      </c>
      <c r="AD44" s="1059">
        <f>IFERROR(ROUNDDOWN(ROUND(L44*Q44,0)*M44,0)*AB44,"")</f>
        <v>9025200</v>
      </c>
      <c r="AE44" s="1062">
        <f>IFERROR(ROUNDDOWN(ROUNDDOWN(ROUND(L44*VLOOKUP(K44,【参考】数式用２!$A$2:$AC$48,MATCH("処遇改善加算Ⅳ",【参考】数式用２!$C$4:$O$4,0)+2,0),0)*M44,0)*AB44*0.5,0), "")</f>
        <v>3139200</v>
      </c>
      <c r="AF44" s="1125" t="s">
        <v>47</v>
      </c>
      <c r="AG44" s="1059">
        <f>IF(AND(AQ44&lt;&gt;"対象外", P44&lt;&gt;""),ROUNDDOWN(ROUND(L44*VLOOKUP(K44,【参考】数式用２!$A$2:$K$48,MATCH("ベア加算あり",【参考】数式用２!$C$4:$K$4,0)+2,0),0)*M44,0)*AB44,"")</f>
        <v>1079100</v>
      </c>
      <c r="AH44" s="1128" t="s">
        <v>47</v>
      </c>
      <c r="AI44" s="1125" t="s">
        <v>481</v>
      </c>
      <c r="AJ44" s="1125" t="s">
        <v>481</v>
      </c>
      <c r="AK44" s="1131">
        <v>1</v>
      </c>
      <c r="AL44" s="1134" t="s">
        <v>489</v>
      </c>
      <c r="AM44" s="690"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493</v>
      </c>
      <c r="O48" s="1056">
        <f>IFERROR(VLOOKUP(K48,【参考】数式用２!$A$2:$AD$48,MATCH(N48,【参考】数式用２!$C$4:$AD$4,0)+2,0),"")</f>
        <v>6.3E-2</v>
      </c>
      <c r="P48" s="1139" t="s">
        <v>476</v>
      </c>
      <c r="Q48" s="1142">
        <f>IFERROR(VLOOKUP(K48,【参考】数式用２!$A$2:$AC$48,MATCH(P48,【参考】数式用２!$C$4:$AC$4,0)+2,0),"")</f>
        <v>9.1999999999999985E-2</v>
      </c>
      <c r="R48" s="1145" t="s">
        <v>388</v>
      </c>
      <c r="S48" s="1148">
        <v>7</v>
      </c>
      <c r="T48" s="1065" t="s">
        <v>477</v>
      </c>
      <c r="U48" s="1148">
        <v>4</v>
      </c>
      <c r="V48" s="1065" t="s">
        <v>478</v>
      </c>
      <c r="W48" s="1148">
        <v>8</v>
      </c>
      <c r="X48" s="1065" t="s">
        <v>477</v>
      </c>
      <c r="Y48" s="1148">
        <v>3</v>
      </c>
      <c r="Z48" s="1065" t="s">
        <v>479</v>
      </c>
      <c r="AA48" s="1065" t="s">
        <v>291</v>
      </c>
      <c r="AB48" s="1065">
        <f>IF(S48&gt;=1,(W48*12+Y48)-(S48*12+U48)+1,"")</f>
        <v>12</v>
      </c>
      <c r="AC48" s="1068" t="s">
        <v>480</v>
      </c>
      <c r="AD48" s="1059">
        <f>IFERROR(ROUNDDOWN(ROUND(L48*Q48,0)*M48,0)*AB48,"")</f>
        <v>9025200</v>
      </c>
      <c r="AE48" s="1062">
        <f>IFERROR(ROUNDDOWN(ROUNDDOWN(ROUND(L48*VLOOKUP(K48,【参考】数式用２!$A$2:$AC$48,MATCH("処遇改善加算Ⅳ",【参考】数式用２!$C$4:$O$4,0)+2,0),0)*M48,0)*AB48*0.5,0), "")</f>
        <v>3139200</v>
      </c>
      <c r="AF48" s="1125" t="s">
        <v>47</v>
      </c>
      <c r="AG48" s="1059">
        <f>IF(AND(AQ48&lt;&gt;"対象外", P48&lt;&gt;""),ROUNDDOWN(ROUND(L48*VLOOKUP(K48,【参考】数式用２!$A$2:$K$48,MATCH("ベア加算あり",【参考】数式用２!$C$4:$K$4,0)+2,0),0)*M48,0)*AB48,"")</f>
        <v>1079100</v>
      </c>
      <c r="AH48" s="1128" t="s">
        <v>47</v>
      </c>
      <c r="AI48" s="1125" t="s">
        <v>481</v>
      </c>
      <c r="AJ48" s="1125" t="s">
        <v>47</v>
      </c>
      <c r="AK48" s="1131">
        <v>1</v>
      </c>
      <c r="AL48" s="1134" t="s">
        <v>489</v>
      </c>
      <c r="AM48" s="690"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494</v>
      </c>
      <c r="O52" s="1056">
        <f>IFERROR(VLOOKUP(K52,【参考】数式用２!$A$2:$AD$48,MATCH(N52,【参考】数式用２!$C$4:$AD$4,0)+2,0),"")</f>
        <v>5.8000000000000003E-2</v>
      </c>
      <c r="P52" s="1139" t="s">
        <v>476</v>
      </c>
      <c r="Q52" s="1142">
        <f>IFERROR(VLOOKUP(K52,【参考】数式用２!$A$2:$AC$48,MATCH(P52,【参考】数式用２!$C$4:$AC$4,0)+2,0),"")</f>
        <v>8.5999999999999993E-2</v>
      </c>
      <c r="R52" s="1145" t="s">
        <v>388</v>
      </c>
      <c r="S52" s="1148">
        <v>7</v>
      </c>
      <c r="T52" s="1065" t="s">
        <v>477</v>
      </c>
      <c r="U52" s="1148">
        <v>4</v>
      </c>
      <c r="V52" s="1065" t="s">
        <v>478</v>
      </c>
      <c r="W52" s="1148">
        <v>8</v>
      </c>
      <c r="X52" s="1065" t="s">
        <v>477</v>
      </c>
      <c r="Y52" s="1148">
        <v>3</v>
      </c>
      <c r="Z52" s="1065" t="s">
        <v>479</v>
      </c>
      <c r="AA52" s="1065" t="s">
        <v>291</v>
      </c>
      <c r="AB52" s="1065">
        <f>IF(S52&gt;=1,(W52*12+Y52)-(S52*12+U52)+1,"")</f>
        <v>12</v>
      </c>
      <c r="AC52" s="1068" t="s">
        <v>480</v>
      </c>
      <c r="AD52" s="1059">
        <f>IFERROR(ROUNDDOWN(ROUND(L52*Q52,0)*M52,0)*AB52,"")</f>
        <v>8591400</v>
      </c>
      <c r="AE52" s="1062">
        <f>IFERROR(ROUNDDOWN(ROUNDDOWN(ROUND(L52*VLOOKUP(K52,【参考】数式用２!$A$2:$AC$48,MATCH("処遇改善加算Ⅳ",【参考】数式用２!$C$4:$O$4,0)+2,0),0)*M52,0)*AB52*0.5,0), "")</f>
        <v>2647350</v>
      </c>
      <c r="AF52" s="1125" t="s">
        <v>47</v>
      </c>
      <c r="AG52" s="1059" t="str">
        <f>IF(AND(AQ52&lt;&gt;"対象外", P52&lt;&gt;""),ROUNDDOWN(ROUND(L52*VLOOKUP(K52,【参考】数式用２!$A$2:$K$48,MATCH("ベア加算あり",【参考】数式用２!$C$4:$K$4,0)+2,0),0)*M52,0)*AB52,"")</f>
        <v/>
      </c>
      <c r="AH52" s="1128"/>
      <c r="AI52" s="1125" t="s">
        <v>47</v>
      </c>
      <c r="AJ52" s="1125" t="s">
        <v>481</v>
      </c>
      <c r="AK52" s="1131">
        <v>1</v>
      </c>
      <c r="AL52" s="1134" t="s">
        <v>489</v>
      </c>
      <c r="AM52" s="690"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495</v>
      </c>
      <c r="O56" s="1056">
        <f>IFERROR(VLOOKUP(K56,【参考】数式用２!$A$2:$AD$48,MATCH(N56,【参考】数式用２!$C$4:$AD$4,0)+2,0),"")</f>
        <v>5.6000000000000001E-2</v>
      </c>
      <c r="P56" s="1139" t="s">
        <v>476</v>
      </c>
      <c r="Q56" s="1142">
        <f>IFERROR(VLOOKUP(K56,【参考】数式用２!$A$2:$AC$48,MATCH(P56,【参考】数式用２!$C$4:$AC$4,0)+2,0),"")</f>
        <v>8.5999999999999993E-2</v>
      </c>
      <c r="R56" s="1145" t="s">
        <v>388</v>
      </c>
      <c r="S56" s="1148">
        <v>7</v>
      </c>
      <c r="T56" s="1065" t="s">
        <v>477</v>
      </c>
      <c r="U56" s="1148">
        <v>4</v>
      </c>
      <c r="V56" s="1065" t="s">
        <v>478</v>
      </c>
      <c r="W56" s="1148">
        <v>8</v>
      </c>
      <c r="X56" s="1065" t="s">
        <v>477</v>
      </c>
      <c r="Y56" s="1148">
        <v>3</v>
      </c>
      <c r="Z56" s="1065" t="s">
        <v>479</v>
      </c>
      <c r="AA56" s="1065" t="s">
        <v>291</v>
      </c>
      <c r="AB56" s="1065">
        <f>IF(S56&gt;=1,(W56*12+Y56)-(S56*12+U56)+1,"")</f>
        <v>12</v>
      </c>
      <c r="AC56" s="1068" t="s">
        <v>480</v>
      </c>
      <c r="AD56" s="1059">
        <f>IFERROR(ROUNDDOWN(ROUND(L56*Q56,0)*M56,0)*AB56,"")</f>
        <v>8591400</v>
      </c>
      <c r="AE56" s="1062">
        <f>IFERROR(ROUNDDOWN(ROUNDDOWN(ROUND(L56*VLOOKUP(K56,【参考】数式用２!$A$2:$AC$48,MATCH("処遇改善加算Ⅳ",【参考】数式用２!$C$4:$O$4,0)+2,0),0)*M56,0)*AB56*0.5,0), "")</f>
        <v>2647350</v>
      </c>
      <c r="AF56" s="1125" t="s">
        <v>47</v>
      </c>
      <c r="AG56" s="1059">
        <f>IF(AND(AQ56&lt;&gt;"対象外", P56&lt;&gt;""),ROUNDDOWN(ROUND(L56*VLOOKUP(K56,【参考】数式用２!$A$2:$K$48,MATCH("ベア加算あり",【参考】数式用２!$C$4:$K$4,0)+2,0),0)*M56,0)*AB56,"")</f>
        <v>999000</v>
      </c>
      <c r="AH56" s="1128" t="s">
        <v>47</v>
      </c>
      <c r="AI56" s="1125" t="s">
        <v>47</v>
      </c>
      <c r="AJ56" s="1125" t="s">
        <v>481</v>
      </c>
      <c r="AK56" s="1131"/>
      <c r="AL56" s="1134" t="s">
        <v>489</v>
      </c>
      <c r="AM56" s="690"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496</v>
      </c>
      <c r="O60" s="1056">
        <f>IFERROR(VLOOKUP(K60,【参考】数式用２!$A$2:$AD$48,MATCH(N60,【参考】数式用２!$C$4:$AD$4,0)+2,0),"")</f>
        <v>7.2999999999999995E-2</v>
      </c>
      <c r="P60" s="1139" t="s">
        <v>476</v>
      </c>
      <c r="Q60" s="1142">
        <f>IFERROR(VLOOKUP(K60,【参考】数式用２!$A$2:$AC$48,MATCH(P60,【参考】数式用２!$C$4:$AC$4,0)+2,0),"")</f>
        <v>0.128</v>
      </c>
      <c r="R60" s="1145" t="s">
        <v>388</v>
      </c>
      <c r="S60" s="1148">
        <v>7</v>
      </c>
      <c r="T60" s="1065" t="s">
        <v>477</v>
      </c>
      <c r="U60" s="1148">
        <v>4</v>
      </c>
      <c r="V60" s="1065" t="s">
        <v>478</v>
      </c>
      <c r="W60" s="1148">
        <v>8</v>
      </c>
      <c r="X60" s="1065" t="s">
        <v>477</v>
      </c>
      <c r="Y60" s="1148">
        <v>3</v>
      </c>
      <c r="Z60" s="1065" t="s">
        <v>479</v>
      </c>
      <c r="AA60" s="1065" t="s">
        <v>291</v>
      </c>
      <c r="AB60" s="1065">
        <f>IF(S60&gt;=1,(W60*12+Y60)-(S60*12+U60)+1,"")</f>
        <v>12</v>
      </c>
      <c r="AC60" s="1068" t="s">
        <v>480</v>
      </c>
      <c r="AD60" s="1059">
        <f>IFERROR(ROUNDDOWN(ROUND(L60*Q60,0)*M60,0)*AB60,"")</f>
        <v>12556800</v>
      </c>
      <c r="AE60" s="1062">
        <f>IFERROR(ROUNDDOWN(ROUNDDOWN(ROUND(L60*VLOOKUP(K60,【参考】数式用２!$A$2:$AC$48,MATCH("処遇改善加算Ⅳ",【参考】数式用２!$C$4:$O$4,0)+2,0),0)*M60,0)*AB60*0.5,0), "")</f>
        <v>4316400</v>
      </c>
      <c r="AF60" s="1125" t="s">
        <v>47</v>
      </c>
      <c r="AG60" s="1059" t="str">
        <f>IF(AND(AQ60&lt;&gt;"対象外", P60&lt;&gt;""),ROUNDDOWN(ROUND(L60*VLOOKUP(K60,【参考】数式用２!$A$2:$K$48,MATCH("ベア加算あり",【参考】数式用２!$C$4:$K$4,0)+2,0),0)*M60,0)*AB60,"")</f>
        <v/>
      </c>
      <c r="AH60" s="1128"/>
      <c r="AI60" s="1125" t="s">
        <v>481</v>
      </c>
      <c r="AJ60" s="1125" t="s">
        <v>47</v>
      </c>
      <c r="AK60" s="1131">
        <v>1</v>
      </c>
      <c r="AL60" s="1134" t="s">
        <v>489</v>
      </c>
      <c r="AM60" s="690"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497</v>
      </c>
      <c r="O64" s="1056">
        <f>IFERROR(VLOOKUP(K64,【参考】数式用２!$A$2:$AD$48,MATCH(N64,【参考】数式用２!$C$4:$AD$4,0)+2,0),"")</f>
        <v>6.4000000000000001E-2</v>
      </c>
      <c r="P64" s="1139" t="s">
        <v>476</v>
      </c>
      <c r="Q64" s="1142">
        <f>IFERROR(VLOOKUP(K64,【参考】数式用２!$A$2:$AC$48,MATCH(P64,【参考】数式用２!$C$4:$AC$4,0)+2,0),"")</f>
        <v>0.128</v>
      </c>
      <c r="R64" s="1145" t="s">
        <v>388</v>
      </c>
      <c r="S64" s="1148">
        <v>7</v>
      </c>
      <c r="T64" s="1065" t="s">
        <v>477</v>
      </c>
      <c r="U64" s="1148">
        <v>4</v>
      </c>
      <c r="V64" s="1065" t="s">
        <v>478</v>
      </c>
      <c r="W64" s="1148">
        <v>8</v>
      </c>
      <c r="X64" s="1065" t="s">
        <v>477</v>
      </c>
      <c r="Y64" s="1148">
        <v>3</v>
      </c>
      <c r="Z64" s="1065" t="s">
        <v>479</v>
      </c>
      <c r="AA64" s="1065" t="s">
        <v>291</v>
      </c>
      <c r="AB64" s="1065">
        <f>IF(S64&gt;=1,(W64*12+Y64)-(S64*12+U64)+1,"")</f>
        <v>12</v>
      </c>
      <c r="AC64" s="1068" t="s">
        <v>480</v>
      </c>
      <c r="AD64" s="1059">
        <f>IFERROR(ROUNDDOWN(ROUND(L64*Q64,0)*M64,0)*AB64,"")</f>
        <v>12556800</v>
      </c>
      <c r="AE64" s="1062">
        <f>IFERROR(ROUNDDOWN(ROUNDDOWN(ROUND(L64*VLOOKUP(K64,【参考】数式用２!$A$2:$AC$48,MATCH("処遇改善加算Ⅳ",【参考】数式用２!$C$4:$O$4,0)+2,0),0)*M64,0)*AB64*0.5,0), "")</f>
        <v>4316400</v>
      </c>
      <c r="AF64" s="1125" t="s">
        <v>47</v>
      </c>
      <c r="AG64" s="1059">
        <f>IF(AND(AQ64&lt;&gt;"対象外", P64&lt;&gt;""),ROUNDDOWN(ROUND(L64*VLOOKUP(K64,【参考】数式用２!$A$2:$K$48,MATCH("ベア加算あり",【参考】数式用２!$C$4:$K$4,0)+2,0),0)*M64,0)*AB64,"")</f>
        <v>1471500</v>
      </c>
      <c r="AH64" s="1128" t="s">
        <v>47</v>
      </c>
      <c r="AI64" s="1125" t="s">
        <v>481</v>
      </c>
      <c r="AJ64" s="1125" t="s">
        <v>481</v>
      </c>
      <c r="AK64" s="1131"/>
      <c r="AL64" s="1134" t="s">
        <v>489</v>
      </c>
      <c r="AM64" s="690"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498</v>
      </c>
      <c r="O68" s="1056">
        <f>IFERROR(VLOOKUP(K68,【参考】数式用２!$A$2:$AD$48,MATCH(N68,【参考】数式用２!$C$4:$AD$4,0)+2,0),"")</f>
        <v>7.2999999999999995E-2</v>
      </c>
      <c r="P68" s="1139" t="s">
        <v>476</v>
      </c>
      <c r="Q68" s="1142">
        <f>IFERROR(VLOOKUP(K68,【参考】数式用２!$A$2:$AC$48,MATCH(P68,【参考】数式用２!$C$4:$AC$4,0)+2,0),"")</f>
        <v>0.128</v>
      </c>
      <c r="R68" s="1145" t="s">
        <v>388</v>
      </c>
      <c r="S68" s="1148">
        <v>7</v>
      </c>
      <c r="T68" s="1065" t="s">
        <v>477</v>
      </c>
      <c r="U68" s="1148">
        <v>4</v>
      </c>
      <c r="V68" s="1065" t="s">
        <v>478</v>
      </c>
      <c r="W68" s="1148">
        <v>8</v>
      </c>
      <c r="X68" s="1065" t="s">
        <v>477</v>
      </c>
      <c r="Y68" s="1148">
        <v>3</v>
      </c>
      <c r="Z68" s="1065" t="s">
        <v>479</v>
      </c>
      <c r="AA68" s="1065" t="s">
        <v>291</v>
      </c>
      <c r="AB68" s="1065">
        <f>IF(S68&gt;=1,(W68*12+Y68)-(S68*12+U68)+1,"")</f>
        <v>12</v>
      </c>
      <c r="AC68" s="1068" t="s">
        <v>480</v>
      </c>
      <c r="AD68" s="1059">
        <f>IFERROR(ROUNDDOWN(ROUND(L68*Q68,0)*M68,0)*AB68,"")</f>
        <v>12556800</v>
      </c>
      <c r="AE68" s="1062">
        <f>IFERROR(ROUNDDOWN(ROUNDDOWN(ROUND(L68*VLOOKUP(K68,【参考】数式用２!$A$2:$AC$48,MATCH("処遇改善加算Ⅳ",【参考】数式用２!$C$4:$O$4,0)+2,0),0)*M68,0)*AB68*0.5,0), "")</f>
        <v>4316400</v>
      </c>
      <c r="AF68" s="1125" t="s">
        <v>47</v>
      </c>
      <c r="AG68" s="1059">
        <f>IF(AND(AQ68&lt;&gt;"対象外", P68&lt;&gt;""),ROUNDDOWN(ROUND(L68*VLOOKUP(K68,【参考】数式用２!$A$2:$K$48,MATCH("ベア加算あり",【参考】数式用２!$C$4:$K$4,0)+2,0),0)*M68,0)*AB68,"")</f>
        <v>1471500</v>
      </c>
      <c r="AH68" s="1128" t="s">
        <v>47</v>
      </c>
      <c r="AI68" s="1125" t="s">
        <v>47</v>
      </c>
      <c r="AJ68" s="1125" t="s">
        <v>481</v>
      </c>
      <c r="AK68" s="1131"/>
      <c r="AL68" s="1134" t="s">
        <v>489</v>
      </c>
      <c r="AM68" s="690"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499</v>
      </c>
      <c r="O72" s="1056">
        <f>IFERROR(VLOOKUP(K72,【参考】数式用２!$A$2:$AD$48,MATCH(N72,【参考】数式用２!$C$4:$AD$4,0)+2,0),"")</f>
        <v>5.7999999999999996E-2</v>
      </c>
      <c r="P72" s="1139" t="s">
        <v>476</v>
      </c>
      <c r="Q72" s="1142">
        <f>IFERROR(VLOOKUP(K72,【参考】数式用２!$A$2:$AC$48,MATCH(P72,【参考】数式用２!$C$4:$AC$4,0)+2,0),"")</f>
        <v>0.128</v>
      </c>
      <c r="R72" s="1145" t="s">
        <v>388</v>
      </c>
      <c r="S72" s="1148">
        <v>7</v>
      </c>
      <c r="T72" s="1065" t="s">
        <v>477</v>
      </c>
      <c r="U72" s="1148">
        <v>4</v>
      </c>
      <c r="V72" s="1065" t="s">
        <v>478</v>
      </c>
      <c r="W72" s="1148">
        <v>8</v>
      </c>
      <c r="X72" s="1065" t="s">
        <v>477</v>
      </c>
      <c r="Y72" s="1148">
        <v>3</v>
      </c>
      <c r="Z72" s="1065" t="s">
        <v>479</v>
      </c>
      <c r="AA72" s="1065" t="s">
        <v>291</v>
      </c>
      <c r="AB72" s="1065">
        <f>IF(S72&gt;=1,(W72*12+Y72)-(S72*12+U72)+1,"")</f>
        <v>12</v>
      </c>
      <c r="AC72" s="1068" t="s">
        <v>480</v>
      </c>
      <c r="AD72" s="1059">
        <f>IFERROR(ROUNDDOWN(ROUND(L72*Q72,0)*M72,0)*AB72,"")</f>
        <v>12556800</v>
      </c>
      <c r="AE72" s="1062">
        <f>IFERROR(ROUNDDOWN(ROUNDDOWN(ROUND(L72*VLOOKUP(K72,【参考】数式用２!$A$2:$AC$48,MATCH("処遇改善加算Ⅳ",【参考】数式用２!$C$4:$O$4,0)+2,0),0)*M72,0)*AB72*0.5,0), "")</f>
        <v>4316400</v>
      </c>
      <c r="AF72" s="1125" t="s">
        <v>47</v>
      </c>
      <c r="AG72" s="1059">
        <f>IF(AND(AQ72&lt;&gt;"対象外", P72&lt;&gt;""),ROUNDDOWN(ROUND(L72*VLOOKUP(K72,【参考】数式用２!$A$2:$K$48,MATCH("ベア加算あり",【参考】数式用２!$C$4:$K$4,0)+2,0),0)*M72,0)*AB72,"")</f>
        <v>1471500</v>
      </c>
      <c r="AH72" s="1128" t="s">
        <v>47</v>
      </c>
      <c r="AI72" s="1125" t="s">
        <v>47</v>
      </c>
      <c r="AJ72" s="1125" t="s">
        <v>47</v>
      </c>
      <c r="AK72" s="1131">
        <v>1</v>
      </c>
      <c r="AL72" s="1134" t="s">
        <v>489</v>
      </c>
      <c r="AM72" s="690"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500</v>
      </c>
      <c r="O76" s="1056">
        <f>IFERROR(VLOOKUP(K76,【参考】数式用２!$A$2:$AD$48,MATCH(N76,【参考】数式用２!$C$4:$AD$4,0)+2,0),"")</f>
        <v>6.0999999999999999E-2</v>
      </c>
      <c r="P76" s="1139" t="s">
        <v>476</v>
      </c>
      <c r="Q76" s="1142">
        <f>IFERROR(VLOOKUP(K76,【参考】数式用２!$A$2:$AC$48,MATCH(P76,【参考】数式用２!$C$4:$AC$4,0)+2,0),"")</f>
        <v>0.128</v>
      </c>
      <c r="R76" s="1145" t="s">
        <v>388</v>
      </c>
      <c r="S76" s="1148">
        <v>7</v>
      </c>
      <c r="T76" s="1065" t="s">
        <v>477</v>
      </c>
      <c r="U76" s="1148">
        <v>4</v>
      </c>
      <c r="V76" s="1065" t="s">
        <v>478</v>
      </c>
      <c r="W76" s="1148">
        <v>8</v>
      </c>
      <c r="X76" s="1065" t="s">
        <v>477</v>
      </c>
      <c r="Y76" s="1148">
        <v>3</v>
      </c>
      <c r="Z76" s="1065" t="s">
        <v>479</v>
      </c>
      <c r="AA76" s="1065" t="s">
        <v>291</v>
      </c>
      <c r="AB76" s="1065">
        <f>IF(S76&gt;=1,(W76*12+Y76)-(S76*12+U76)+1,"")</f>
        <v>12</v>
      </c>
      <c r="AC76" s="1068" t="s">
        <v>480</v>
      </c>
      <c r="AD76" s="1059">
        <f>IFERROR(ROUNDDOWN(ROUND(L76*Q76,0)*M76,0)*AB76,"")</f>
        <v>12556800</v>
      </c>
      <c r="AE76" s="1062">
        <f>IFERROR(ROUNDDOWN(ROUNDDOWN(ROUND(L76*VLOOKUP(K76,【参考】数式用２!$A$2:$AC$48,MATCH("処遇改善加算Ⅳ",【参考】数式用２!$C$4:$O$4,0)+2,0),0)*M76,0)*AB76*0.5,0), "")</f>
        <v>4316400</v>
      </c>
      <c r="AF76" s="1125" t="s">
        <v>47</v>
      </c>
      <c r="AG76" s="1059" t="str">
        <f>IF(AND(AQ76&lt;&gt;"対象外", P76&lt;&gt;""),ROUNDDOWN(ROUND(L76*VLOOKUP(K76,【参考】数式用２!$A$2:$K$48,MATCH("ベア加算あり",【参考】数式用２!$C$4:$K$4,0)+2,0),0)*M76,0)*AB76,"")</f>
        <v/>
      </c>
      <c r="AH76" s="1128"/>
      <c r="AI76" s="1125" t="s">
        <v>481</v>
      </c>
      <c r="AJ76" s="1125" t="s">
        <v>481</v>
      </c>
      <c r="AK76" s="1131"/>
      <c r="AL76" s="1134" t="s">
        <v>489</v>
      </c>
      <c r="AM76" s="690"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501</v>
      </c>
      <c r="O80" s="1056">
        <f>IFERROR(VLOOKUP(K80,【参考】数式用２!$A$2:$AD$48,MATCH(N80,【参考】数式用２!$C$4:$AD$4,0)+2,0),"")</f>
        <v>6.5000000000000002E-2</v>
      </c>
      <c r="P80" s="1139" t="s">
        <v>476</v>
      </c>
      <c r="Q80" s="1142">
        <f>IFERROR(VLOOKUP(K80,【参考】数式用２!$A$2:$AC$48,MATCH(P80,【参考】数式用２!$C$4:$AC$4,0)+2,0),"")</f>
        <v>0.18099999999999999</v>
      </c>
      <c r="R80" s="1145" t="s">
        <v>388</v>
      </c>
      <c r="S80" s="1148">
        <v>7</v>
      </c>
      <c r="T80" s="1065" t="s">
        <v>477</v>
      </c>
      <c r="U80" s="1148">
        <v>4</v>
      </c>
      <c r="V80" s="1065" t="s">
        <v>478</v>
      </c>
      <c r="W80" s="1148">
        <v>8</v>
      </c>
      <c r="X80" s="1065" t="s">
        <v>477</v>
      </c>
      <c r="Y80" s="1148">
        <v>3</v>
      </c>
      <c r="Z80" s="1065" t="s">
        <v>479</v>
      </c>
      <c r="AA80" s="1065" t="s">
        <v>291</v>
      </c>
      <c r="AB80" s="1065">
        <f>IF(S80&gt;=1,(W80*12+Y80)-(S80*12+U80)+1,"")</f>
        <v>12</v>
      </c>
      <c r="AC80" s="1068" t="s">
        <v>480</v>
      </c>
      <c r="AD80" s="1059">
        <f>IFERROR(ROUNDDOWN(ROUND(L80*Q80,0)*M80,0)*AB80,"")</f>
        <v>18081900</v>
      </c>
      <c r="AE80" s="1062">
        <f>IFERROR(ROUNDDOWN(ROUNDDOWN(ROUND(L80*VLOOKUP(K80,【参考】数式用２!$A$2:$AC$48,MATCH("処遇改善加算Ⅳ",【参考】数式用２!$C$4:$O$4,0)+2,0),0)*M80,0)*AB80*0.5,0), "")</f>
        <v>6093900</v>
      </c>
      <c r="AF80" s="1125" t="s">
        <v>47</v>
      </c>
      <c r="AG80" s="1059">
        <f>IF(AND(AQ80&lt;&gt;"対象外", P80&lt;&gt;""),ROUNDDOWN(ROUND(L80*VLOOKUP(K80,【参考】数式用２!$A$2:$K$48,MATCH("ベア加算あり",【参考】数式用２!$C$4:$K$4,0)+2,0),0)*M80,0)*AB80,"")</f>
        <v>2297700</v>
      </c>
      <c r="AH80" s="1128" t="s">
        <v>47</v>
      </c>
      <c r="AI80" s="1125" t="s">
        <v>481</v>
      </c>
      <c r="AJ80" s="1125" t="s">
        <v>481</v>
      </c>
      <c r="AK80" s="1131">
        <v>1</v>
      </c>
      <c r="AL80" s="1134" t="s">
        <v>489</v>
      </c>
      <c r="AM80" s="690"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502</v>
      </c>
      <c r="O84" s="1056">
        <f>IFERROR(VLOOKUP(K84,【参考】数式用２!$A$2:$AD$48,MATCH(N84,【参考】数式用２!$C$4:$AD$4,0)+2,0),"")</f>
        <v>0</v>
      </c>
      <c r="P84" s="1139" t="s">
        <v>476</v>
      </c>
      <c r="Q84" s="1142">
        <f>IFERROR(VLOOKUP(K84,【参考】数式用２!$A$2:$AC$48,MATCH(P84,【参考】数式用２!$C$4:$AC$4,0)+2,0),"")</f>
        <v>0.18099999999999999</v>
      </c>
      <c r="R84" s="1145" t="s">
        <v>388</v>
      </c>
      <c r="S84" s="1148">
        <v>7</v>
      </c>
      <c r="T84" s="1065" t="s">
        <v>477</v>
      </c>
      <c r="U84" s="1148">
        <v>4</v>
      </c>
      <c r="V84" s="1065" t="s">
        <v>478</v>
      </c>
      <c r="W84" s="1148">
        <v>8</v>
      </c>
      <c r="X84" s="1065" t="s">
        <v>477</v>
      </c>
      <c r="Y84" s="1148">
        <v>3</v>
      </c>
      <c r="Z84" s="1065" t="s">
        <v>479</v>
      </c>
      <c r="AA84" s="1065" t="s">
        <v>291</v>
      </c>
      <c r="AB84" s="1065">
        <f>IF(S84&gt;=1,(W84*12+Y84)-(S84*12+U84)+1,"")</f>
        <v>12</v>
      </c>
      <c r="AC84" s="1068" t="s">
        <v>480</v>
      </c>
      <c r="AD84" s="1059">
        <f>IFERROR(ROUNDDOWN(ROUND(L84*Q84,0)*M84,0)*AB84,"")</f>
        <v>18081900</v>
      </c>
      <c r="AE84" s="1062">
        <f>IFERROR(ROUNDDOWN(ROUNDDOWN(ROUND(L84*VLOOKUP(K84,【参考】数式用２!$A$2:$AC$48,MATCH("処遇改善加算Ⅳ",【参考】数式用２!$C$4:$O$4,0)+2,0),0)*M84,0)*AB84*0.5,0), "")</f>
        <v>6093900</v>
      </c>
      <c r="AF84" s="1125" t="s">
        <v>47</v>
      </c>
      <c r="AG84" s="1059" t="str">
        <f>IF(AND(AQ84&lt;&gt;"対象外", P84&lt;&gt;""),ROUNDDOWN(ROUND(L84*VLOOKUP(K84,【参考】数式用２!$A$2:$K$48,MATCH("ベア加算あり",【参考】数式用２!$C$4:$K$4,0)+2,0),0)*M84,0)*AB84,"")</f>
        <v/>
      </c>
      <c r="AH84" s="1128"/>
      <c r="AI84" s="1125" t="s">
        <v>47</v>
      </c>
      <c r="AJ84" s="1125" t="s">
        <v>47</v>
      </c>
      <c r="AK84" s="1131"/>
      <c r="AL84" s="1134" t="s">
        <v>489</v>
      </c>
      <c r="AM84" s="690"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485</v>
      </c>
      <c r="O88" s="1056">
        <f>IFERROR(VLOOKUP(K88,【参考】数式用２!$A$2:$AD$48,MATCH(N88,【参考】数式用２!$C$4:$AD$4,0)+2,0),"")</f>
        <v>0.106</v>
      </c>
      <c r="P88" s="1139" t="s">
        <v>476</v>
      </c>
      <c r="Q88" s="1142">
        <f>IFERROR(VLOOKUP(K88,【参考】数式用２!$A$2:$AC$48,MATCH(P88,【参考】数式用２!$C$4:$AC$4,0)+2,0),"")</f>
        <v>0.14900000000000002</v>
      </c>
      <c r="R88" s="1145" t="s">
        <v>388</v>
      </c>
      <c r="S88" s="1148">
        <v>7</v>
      </c>
      <c r="T88" s="1065" t="s">
        <v>477</v>
      </c>
      <c r="U88" s="1148">
        <v>4</v>
      </c>
      <c r="V88" s="1065" t="s">
        <v>478</v>
      </c>
      <c r="W88" s="1148">
        <v>8</v>
      </c>
      <c r="X88" s="1065" t="s">
        <v>477</v>
      </c>
      <c r="Y88" s="1148">
        <v>3</v>
      </c>
      <c r="Z88" s="1065" t="s">
        <v>479</v>
      </c>
      <c r="AA88" s="1065" t="s">
        <v>291</v>
      </c>
      <c r="AB88" s="1065">
        <f>IF(S88&gt;=1,(W88*12+Y88)-(S88*12+U88)+1,"")</f>
        <v>12</v>
      </c>
      <c r="AC88" s="1068" t="s">
        <v>480</v>
      </c>
      <c r="AD88" s="1059">
        <f>IFERROR(ROUNDDOWN(ROUND(L88*Q88,0)*M88,0)*AB88,"")</f>
        <v>14885100</v>
      </c>
      <c r="AE88" s="1062">
        <f>IFERROR(ROUNDDOWN(ROUNDDOWN(ROUND(L88*VLOOKUP(K88,【参考】数式用２!$A$2:$AC$48,MATCH("処遇改善加算Ⅳ",【参考】数式用２!$C$4:$O$4,0)+2,0),0)*M88,0)*AB88*0.5,0), "")</f>
        <v>5294700</v>
      </c>
      <c r="AF88" s="1125" t="s">
        <v>47</v>
      </c>
      <c r="AG88" s="1059" t="str">
        <f>IF(AND(AQ88&lt;&gt;"対象外", P88&lt;&gt;""),ROUNDDOWN(ROUND(L88*VLOOKUP(K88,【参考】数式用２!$A$2:$K$48,MATCH("ベア加算あり",【参考】数式用２!$C$4:$K$4,0)+2,0),0)*M88,0)*AB88,"")</f>
        <v/>
      </c>
      <c r="AH88" s="1128"/>
      <c r="AI88" s="1125" t="s">
        <v>47</v>
      </c>
      <c r="AJ88" s="1125" t="s">
        <v>481</v>
      </c>
      <c r="AK88" s="1131">
        <v>1</v>
      </c>
      <c r="AL88" s="1134" t="s">
        <v>489</v>
      </c>
      <c r="AM88" s="690"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485</v>
      </c>
      <c r="O92" s="1056">
        <f>IFERROR(VLOOKUP(K92,【参考】数式用２!$A$2:$AD$48,MATCH(N92,【参考】数式用２!$C$4:$AD$4,0)+2,0),"")</f>
        <v>0.106</v>
      </c>
      <c r="P92" s="1139" t="s">
        <v>476</v>
      </c>
      <c r="Q92" s="1142">
        <f>IFERROR(VLOOKUP(K92,【参考】数式用２!$A$2:$AC$48,MATCH(P92,【参考】数式用２!$C$4:$AC$4,0)+2,0),"")</f>
        <v>0.14900000000000002</v>
      </c>
      <c r="R92" s="1145" t="s">
        <v>388</v>
      </c>
      <c r="S92" s="1148">
        <v>7</v>
      </c>
      <c r="T92" s="1065" t="s">
        <v>477</v>
      </c>
      <c r="U92" s="1148">
        <v>4</v>
      </c>
      <c r="V92" s="1065" t="s">
        <v>478</v>
      </c>
      <c r="W92" s="1148">
        <v>8</v>
      </c>
      <c r="X92" s="1065" t="s">
        <v>477</v>
      </c>
      <c r="Y92" s="1148">
        <v>3</v>
      </c>
      <c r="Z92" s="1065" t="s">
        <v>479</v>
      </c>
      <c r="AA92" s="1065" t="s">
        <v>291</v>
      </c>
      <c r="AB92" s="1065">
        <f>IF(S92&gt;=1,(W92*12+Y92)-(S92*12+U92)+1,"")</f>
        <v>12</v>
      </c>
      <c r="AC92" s="1068" t="s">
        <v>480</v>
      </c>
      <c r="AD92" s="1059">
        <f>IFERROR(ROUNDDOWN(ROUND(L92*Q92,0)*M92,0)*AB92,"")</f>
        <v>14885100</v>
      </c>
      <c r="AE92" s="1062">
        <f>IFERROR(ROUNDDOWN(ROUNDDOWN(ROUND(L92*VLOOKUP(K92,【参考】数式用２!$A$2:$AC$48,MATCH("処遇改善加算Ⅳ",【参考】数式用２!$C$4:$O$4,0)+2,0),0)*M92,0)*AB92*0.5,0), "")</f>
        <v>5294700</v>
      </c>
      <c r="AF92" s="1125" t="s">
        <v>47</v>
      </c>
      <c r="AG92" s="1059" t="str">
        <f>IF(AND(AQ92&lt;&gt;"対象外", P92&lt;&gt;""),ROUNDDOWN(ROUND(L92*VLOOKUP(K92,【参考】数式用２!$A$2:$K$48,MATCH("ベア加算あり",【参考】数式用２!$C$4:$K$4,0)+2,0),0)*M92,0)*AB92,"")</f>
        <v/>
      </c>
      <c r="AH92" s="1128"/>
      <c r="AI92" s="1125" t="s">
        <v>481</v>
      </c>
      <c r="AJ92" s="1125" t="s">
        <v>481</v>
      </c>
      <c r="AK92" s="1131"/>
      <c r="AL92" s="1134" t="s">
        <v>489</v>
      </c>
      <c r="AM92" s="690"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485</v>
      </c>
      <c r="O96" s="1056">
        <f>IFERROR(VLOOKUP(K96,【参考】数式用２!$A$2:$AD$48,MATCH(N96,【参考】数式用２!$C$4:$AD$4,0)+2,0),"")</f>
        <v>0.106</v>
      </c>
      <c r="P96" s="1139" t="s">
        <v>476</v>
      </c>
      <c r="Q96" s="1142">
        <f>IFERROR(VLOOKUP(K96,【参考】数式用２!$A$2:$AC$48,MATCH(P96,【参考】数式用２!$C$4:$AC$4,0)+2,0),"")</f>
        <v>0.14900000000000002</v>
      </c>
      <c r="R96" s="1145" t="s">
        <v>388</v>
      </c>
      <c r="S96" s="1148">
        <v>7</v>
      </c>
      <c r="T96" s="1065" t="s">
        <v>477</v>
      </c>
      <c r="U96" s="1148">
        <v>4</v>
      </c>
      <c r="V96" s="1065" t="s">
        <v>478</v>
      </c>
      <c r="W96" s="1148">
        <v>8</v>
      </c>
      <c r="X96" s="1065" t="s">
        <v>477</v>
      </c>
      <c r="Y96" s="1148">
        <v>3</v>
      </c>
      <c r="Z96" s="1065" t="s">
        <v>479</v>
      </c>
      <c r="AA96" s="1065" t="s">
        <v>291</v>
      </c>
      <c r="AB96" s="1065">
        <f>IF(S96&gt;=1,(W96*12+Y96)-(S96*12+U96)+1,"")</f>
        <v>12</v>
      </c>
      <c r="AC96" s="1068" t="s">
        <v>480</v>
      </c>
      <c r="AD96" s="1059">
        <f>IFERROR(ROUNDDOWN(ROUND(L96*Q96,0)*M96,0)*AB96,"")</f>
        <v>14885100</v>
      </c>
      <c r="AE96" s="1062">
        <f>IFERROR(ROUNDDOWN(ROUNDDOWN(ROUND(L96*VLOOKUP(K96,【参考】数式用２!$A$2:$AC$48,MATCH("処遇改善加算Ⅳ",【参考】数式用２!$C$4:$O$4,0)+2,0),0)*M96,0)*AB96*0.5,0), "")</f>
        <v>5294700</v>
      </c>
      <c r="AF96" s="1125" t="s">
        <v>47</v>
      </c>
      <c r="AG96" s="1059" t="str">
        <f>IF(AND(AQ96&lt;&gt;"対象外", P96&lt;&gt;""),ROUNDDOWN(ROUND(L96*VLOOKUP(K96,【参考】数式用２!$A$2:$K$48,MATCH("ベア加算あり",【参考】数式用２!$C$4:$K$4,0)+2,0),0)*M96,0)*AB96,"")</f>
        <v/>
      </c>
      <c r="AH96" s="1128"/>
      <c r="AI96" s="1125" t="s">
        <v>481</v>
      </c>
      <c r="AJ96" s="1125" t="s">
        <v>47</v>
      </c>
      <c r="AK96" s="1131"/>
      <c r="AL96" s="1134" t="s">
        <v>489</v>
      </c>
      <c r="AM96" s="690"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485</v>
      </c>
      <c r="O100" s="1056">
        <f>IFERROR(VLOOKUP(K100,【参考】数式用２!$A$2:$AD$48,MATCH(N100,【参考】数式用２!$C$4:$AD$4,0)+2,0),"")</f>
        <v>0.106</v>
      </c>
      <c r="P100" s="1139" t="s">
        <v>476</v>
      </c>
      <c r="Q100" s="1142">
        <f>IFERROR(VLOOKUP(K100,【参考】数式用２!$A$2:$AC$48,MATCH(P100,【参考】数式用２!$C$4:$AC$4,0)+2,0),"")</f>
        <v>0.14900000000000002</v>
      </c>
      <c r="R100" s="1145" t="s">
        <v>388</v>
      </c>
      <c r="S100" s="1148">
        <v>7</v>
      </c>
      <c r="T100" s="1065" t="s">
        <v>477</v>
      </c>
      <c r="U100" s="1148">
        <v>4</v>
      </c>
      <c r="V100" s="1065" t="s">
        <v>478</v>
      </c>
      <c r="W100" s="1148">
        <v>8</v>
      </c>
      <c r="X100" s="1065" t="s">
        <v>477</v>
      </c>
      <c r="Y100" s="1148">
        <v>3</v>
      </c>
      <c r="Z100" s="1065" t="s">
        <v>479</v>
      </c>
      <c r="AA100" s="1065" t="s">
        <v>291</v>
      </c>
      <c r="AB100" s="1065">
        <f>IF(S100&gt;=1,(W100*12+Y100)-(S100*12+U100)+1,"")</f>
        <v>12</v>
      </c>
      <c r="AC100" s="1068" t="s">
        <v>480</v>
      </c>
      <c r="AD100" s="1059">
        <f>IFERROR(ROUNDDOWN(ROUND(L100*Q100,0)*M100,0)*AB100,"")</f>
        <v>14885100</v>
      </c>
      <c r="AE100" s="1062">
        <f>IFERROR(ROUNDDOWN(ROUNDDOWN(ROUND(L100*VLOOKUP(K100,【参考】数式用２!$A$2:$AC$48,MATCH("処遇改善加算Ⅳ",【参考】数式用２!$C$4:$O$4,0)+2,0),0)*M100,0)*AB100*0.5,0), "")</f>
        <v>5294700</v>
      </c>
      <c r="AF100" s="1125" t="s">
        <v>47</v>
      </c>
      <c r="AG100" s="1059" t="str">
        <f>IF(AND(AQ100&lt;&gt;"対象外", P100&lt;&gt;""),ROUNDDOWN(ROUND(L100*VLOOKUP(K100,【参考】数式用２!$A$2:$K$48,MATCH("ベア加算あり",【参考】数式用２!$C$4:$K$4,0)+2,0),0)*M100,0)*AB100,"")</f>
        <v/>
      </c>
      <c r="AH100" s="1128"/>
      <c r="AI100" s="1125" t="s">
        <v>47</v>
      </c>
      <c r="AJ100" s="1125" t="s">
        <v>481</v>
      </c>
      <c r="AK100" s="1131"/>
      <c r="AL100" s="1134" t="s">
        <v>489</v>
      </c>
      <c r="AM100" s="690"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485</v>
      </c>
      <c r="O104" s="1056">
        <f>IFERROR(VLOOKUP(K104,【参考】数式用２!$A$2:$AD$48,MATCH(N104,【参考】数式用２!$C$4:$AD$4,0)+2,0),"")</f>
        <v>0.106</v>
      </c>
      <c r="P104" s="1139" t="s">
        <v>476</v>
      </c>
      <c r="Q104" s="1142">
        <f>IFERROR(VLOOKUP(K104,【参考】数式用２!$A$2:$AC$48,MATCH(P104,【参考】数式用２!$C$4:$AC$4,0)+2,0),"")</f>
        <v>0.14900000000000002</v>
      </c>
      <c r="R104" s="1145" t="s">
        <v>388</v>
      </c>
      <c r="S104" s="1148">
        <v>7</v>
      </c>
      <c r="T104" s="1065" t="s">
        <v>477</v>
      </c>
      <c r="U104" s="1148">
        <v>4</v>
      </c>
      <c r="V104" s="1065" t="s">
        <v>478</v>
      </c>
      <c r="W104" s="1148">
        <v>8</v>
      </c>
      <c r="X104" s="1065" t="s">
        <v>477</v>
      </c>
      <c r="Y104" s="1148">
        <v>3</v>
      </c>
      <c r="Z104" s="1065" t="s">
        <v>479</v>
      </c>
      <c r="AA104" s="1065" t="s">
        <v>291</v>
      </c>
      <c r="AB104" s="1065">
        <f>IF(S104&gt;=1,(W104*12+Y104)-(S104*12+U104)+1,"")</f>
        <v>12</v>
      </c>
      <c r="AC104" s="1068" t="s">
        <v>480</v>
      </c>
      <c r="AD104" s="1059">
        <f>IFERROR(ROUNDDOWN(ROUND(L104*Q104,0)*M104,0)*AB104,"")</f>
        <v>14885100</v>
      </c>
      <c r="AE104" s="1062">
        <f>IFERROR(ROUNDDOWN(ROUNDDOWN(ROUND(L104*VLOOKUP(K104,【参考】数式用２!$A$2:$AC$48,MATCH("処遇改善加算Ⅳ",【参考】数式用２!$C$4:$O$4,0)+2,0),0)*M104,0)*AB104*0.5,0), "")</f>
        <v>5294700</v>
      </c>
      <c r="AF104" s="1125" t="s">
        <v>47</v>
      </c>
      <c r="AG104" s="1059" t="str">
        <f>IF(AND(AQ104&lt;&gt;"対象外", P104&lt;&gt;""),ROUNDDOWN(ROUND(L104*VLOOKUP(K104,【参考】数式用２!$A$2:$K$48,MATCH("ベア加算あり",【参考】数式用２!$C$4:$K$4,0)+2,0),0)*M104,0)*AB104,"")</f>
        <v/>
      </c>
      <c r="AH104" s="1128"/>
      <c r="AI104" s="1125" t="s">
        <v>47</v>
      </c>
      <c r="AJ104" s="1125" t="s">
        <v>481</v>
      </c>
      <c r="AK104" s="1131">
        <v>1</v>
      </c>
      <c r="AL104" s="1134" t="s">
        <v>489</v>
      </c>
      <c r="AM104" s="690"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485</v>
      </c>
      <c r="O108" s="1056">
        <f>IFERROR(VLOOKUP(K108,【参考】数式用２!$A$2:$AD$48,MATCH(N108,【参考】数式用２!$C$4:$AD$4,0)+2,0),"")</f>
        <v>0.106</v>
      </c>
      <c r="P108" s="1139" t="s">
        <v>476</v>
      </c>
      <c r="Q108" s="1142">
        <f>IFERROR(VLOOKUP(K108,【参考】数式用２!$A$2:$AC$48,MATCH(P108,【参考】数式用２!$C$4:$AC$4,0)+2,0),"")</f>
        <v>0.14900000000000002</v>
      </c>
      <c r="R108" s="1145" t="s">
        <v>388</v>
      </c>
      <c r="S108" s="1148">
        <v>7</v>
      </c>
      <c r="T108" s="1065" t="s">
        <v>477</v>
      </c>
      <c r="U108" s="1148">
        <v>4</v>
      </c>
      <c r="V108" s="1065" t="s">
        <v>478</v>
      </c>
      <c r="W108" s="1148">
        <v>8</v>
      </c>
      <c r="X108" s="1065" t="s">
        <v>477</v>
      </c>
      <c r="Y108" s="1148">
        <v>3</v>
      </c>
      <c r="Z108" s="1065" t="s">
        <v>479</v>
      </c>
      <c r="AA108" s="1065" t="s">
        <v>291</v>
      </c>
      <c r="AB108" s="1065">
        <f>IF(S108&gt;=1,(W108*12+Y108)-(S108*12+U108)+1,"")</f>
        <v>12</v>
      </c>
      <c r="AC108" s="1068" t="s">
        <v>480</v>
      </c>
      <c r="AD108" s="1059">
        <f>IFERROR(ROUNDDOWN(ROUND(L108*Q108,0)*M108,0)*AB108,"")</f>
        <v>14885100</v>
      </c>
      <c r="AE108" s="1062">
        <f>IFERROR(ROUNDDOWN(ROUNDDOWN(ROUND(L108*VLOOKUP(K108,【参考】数式用２!$A$2:$AC$48,MATCH("処遇改善加算Ⅳ",【参考】数式用２!$C$4:$O$4,0)+2,0),0)*M108,0)*AB108*0.5,0), "")</f>
        <v>5294700</v>
      </c>
      <c r="AF108" s="1125" t="s">
        <v>47</v>
      </c>
      <c r="AG108" s="1059" t="str">
        <f>IF(AND(AQ108&lt;&gt;"対象外", P108&lt;&gt;""),ROUNDDOWN(ROUND(L108*VLOOKUP(K108,【参考】数式用２!$A$2:$K$48,MATCH("ベア加算あり",【参考】数式用２!$C$4:$K$4,0)+2,0),0)*M108,0)*AB108,"")</f>
        <v/>
      </c>
      <c r="AH108" s="1128"/>
      <c r="AI108" s="1125" t="s">
        <v>481</v>
      </c>
      <c r="AJ108" s="1125" t="s">
        <v>47</v>
      </c>
      <c r="AK108" s="1131"/>
      <c r="AL108" s="1134" t="s">
        <v>489</v>
      </c>
      <c r="AM108" s="690"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485</v>
      </c>
      <c r="O112" s="1056">
        <f>IFERROR(VLOOKUP(K112,【参考】数式用２!$A$2:$AD$48,MATCH(N112,【参考】数式用２!$C$4:$AD$4,0)+2,0),"")</f>
        <v>0.125</v>
      </c>
      <c r="P112" s="1139" t="s">
        <v>476</v>
      </c>
      <c r="Q112" s="1142">
        <f>IFERROR(VLOOKUP(K112,【参考】数式用２!$A$2:$AC$48,MATCH(P112,【参考】数式用２!$C$4:$AC$4,0)+2,0),"")</f>
        <v>0.186</v>
      </c>
      <c r="R112" s="1145" t="s">
        <v>388</v>
      </c>
      <c r="S112" s="1148">
        <v>7</v>
      </c>
      <c r="T112" s="1065" t="s">
        <v>477</v>
      </c>
      <c r="U112" s="1148">
        <v>4</v>
      </c>
      <c r="V112" s="1065" t="s">
        <v>478</v>
      </c>
      <c r="W112" s="1148">
        <v>8</v>
      </c>
      <c r="X112" s="1065" t="s">
        <v>477</v>
      </c>
      <c r="Y112" s="1148">
        <v>3</v>
      </c>
      <c r="Z112" s="1065" t="s">
        <v>479</v>
      </c>
      <c r="AA112" s="1065" t="s">
        <v>291</v>
      </c>
      <c r="AB112" s="1065">
        <f>IF(S112&gt;=1,(W112*12+Y112)-(S112*12+U112)+1,"")</f>
        <v>12</v>
      </c>
      <c r="AC112" s="1068" t="s">
        <v>480</v>
      </c>
      <c r="AD112" s="1059">
        <f>IFERROR(ROUNDDOWN(ROUND(L112*Q112,0)*M112,0)*AB112,"")</f>
        <v>18246600</v>
      </c>
      <c r="AE112" s="1062">
        <f>IFERROR(ROUNDDOWN(ROUNDDOWN(ROUND(L112*VLOOKUP(K112,【参考】数式用２!$A$2:$AC$48,MATCH("処遇改善加算Ⅳ",【参考】数式用２!$C$4:$O$4,0)+2,0),0)*M112,0)*AB112*0.5,0), "")</f>
        <v>6131250</v>
      </c>
      <c r="AF112" s="1125" t="s">
        <v>47</v>
      </c>
      <c r="AG112" s="1059" t="str">
        <f>IF(AND(AQ112&lt;&gt;"対象外", P112&lt;&gt;""),ROUNDDOWN(ROUND(L112*VLOOKUP(K112,【参考】数式用２!$A$2:$K$48,MATCH("ベア加算あり",【参考】数式用２!$C$4:$K$4,0)+2,0),0)*M112,0)*AB112,"")</f>
        <v/>
      </c>
      <c r="AH112" s="1128"/>
      <c r="AI112" s="1125" t="s">
        <v>481</v>
      </c>
      <c r="AJ112" s="1125" t="s">
        <v>481</v>
      </c>
      <c r="AK112" s="1131">
        <v>1</v>
      </c>
      <c r="AL112" s="1134" t="s">
        <v>489</v>
      </c>
      <c r="AM112" s="690"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485</v>
      </c>
      <c r="O116" s="1056">
        <f>IFERROR(VLOOKUP(K116,【参考】数式用２!$A$2:$AD$48,MATCH(N116,【参考】数式用２!$C$4:$AD$4,0)+2,0),"")</f>
        <v>0.125</v>
      </c>
      <c r="P116" s="1139" t="s">
        <v>476</v>
      </c>
      <c r="Q116" s="1142">
        <f>IFERROR(VLOOKUP(K116,【参考】数式用２!$A$2:$AC$48,MATCH(P116,【参考】数式用２!$C$4:$AC$4,0)+2,0),"")</f>
        <v>0.186</v>
      </c>
      <c r="R116" s="1145" t="s">
        <v>388</v>
      </c>
      <c r="S116" s="1148">
        <v>7</v>
      </c>
      <c r="T116" s="1065" t="s">
        <v>477</v>
      </c>
      <c r="U116" s="1148">
        <v>4</v>
      </c>
      <c r="V116" s="1065" t="s">
        <v>478</v>
      </c>
      <c r="W116" s="1148">
        <v>8</v>
      </c>
      <c r="X116" s="1065" t="s">
        <v>477</v>
      </c>
      <c r="Y116" s="1148">
        <v>3</v>
      </c>
      <c r="Z116" s="1065" t="s">
        <v>479</v>
      </c>
      <c r="AA116" s="1065" t="s">
        <v>291</v>
      </c>
      <c r="AB116" s="1065">
        <f>IF(S116&gt;=1,(W116*12+Y116)-(S116*12+U116)+1,"")</f>
        <v>12</v>
      </c>
      <c r="AC116" s="1068" t="s">
        <v>480</v>
      </c>
      <c r="AD116" s="1059">
        <f>IFERROR(ROUNDDOWN(ROUND(L116*Q116,0)*M116,0)*AB116,"")</f>
        <v>18246600</v>
      </c>
      <c r="AE116" s="1062">
        <f>IFERROR(ROUNDDOWN(ROUNDDOWN(ROUND(L116*VLOOKUP(K116,【参考】数式用２!$A$2:$AC$48,MATCH("処遇改善加算Ⅳ",【参考】数式用２!$C$4:$O$4,0)+2,0),0)*M116,0)*AB116*0.5,0), "")</f>
        <v>6131250</v>
      </c>
      <c r="AF116" s="1125" t="s">
        <v>47</v>
      </c>
      <c r="AG116" s="1059" t="str">
        <f>IF(AND(AQ116&lt;&gt;"対象外", P116&lt;&gt;""),ROUNDDOWN(ROUND(L116*VLOOKUP(K116,【参考】数式用２!$A$2:$K$48,MATCH("ベア加算あり",【参考】数式用２!$C$4:$K$4,0)+2,0),0)*M116,0)*AB116,"")</f>
        <v/>
      </c>
      <c r="AH116" s="1128"/>
      <c r="AI116" s="1125" t="s">
        <v>47</v>
      </c>
      <c r="AJ116" s="1125" t="s">
        <v>481</v>
      </c>
      <c r="AK116" s="1131"/>
      <c r="AL116" s="1134" t="s">
        <v>489</v>
      </c>
      <c r="AM116" s="690"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485</v>
      </c>
      <c r="O120" s="1056">
        <f>IFERROR(VLOOKUP(K120,【参考】数式用２!$A$2:$AD$48,MATCH(N120,【参考】数式用２!$C$4:$AD$4,0)+2,0),"")</f>
        <v>0.125</v>
      </c>
      <c r="P120" s="1139" t="s">
        <v>476</v>
      </c>
      <c r="Q120" s="1142">
        <f>IFERROR(VLOOKUP(K120,【参考】数式用２!$A$2:$AC$48,MATCH(P120,【参考】数式用２!$C$4:$AC$4,0)+2,0),"")</f>
        <v>0.186</v>
      </c>
      <c r="R120" s="1145" t="s">
        <v>388</v>
      </c>
      <c r="S120" s="1148">
        <v>7</v>
      </c>
      <c r="T120" s="1065" t="s">
        <v>477</v>
      </c>
      <c r="U120" s="1148">
        <v>4</v>
      </c>
      <c r="V120" s="1065" t="s">
        <v>478</v>
      </c>
      <c r="W120" s="1148">
        <v>8</v>
      </c>
      <c r="X120" s="1065" t="s">
        <v>477</v>
      </c>
      <c r="Y120" s="1148">
        <v>3</v>
      </c>
      <c r="Z120" s="1065" t="s">
        <v>479</v>
      </c>
      <c r="AA120" s="1065" t="s">
        <v>291</v>
      </c>
      <c r="AB120" s="1065">
        <f>IF(S120&gt;=1,(W120*12+Y120)-(S120*12+U120)+1,"")</f>
        <v>12</v>
      </c>
      <c r="AC120" s="1068" t="s">
        <v>480</v>
      </c>
      <c r="AD120" s="1059">
        <f>IFERROR(ROUNDDOWN(ROUND(L120*Q120,0)*M120,0)*AB120,"")</f>
        <v>18246600</v>
      </c>
      <c r="AE120" s="1062">
        <f>IFERROR(ROUNDDOWN(ROUNDDOWN(ROUND(L120*VLOOKUP(K120,【参考】数式用２!$A$2:$AC$48,MATCH("処遇改善加算Ⅳ",【参考】数式用２!$C$4:$O$4,0)+2,0),0)*M120,0)*AB120*0.5,0), "")</f>
        <v>6131250</v>
      </c>
      <c r="AF120" s="1125" t="s">
        <v>47</v>
      </c>
      <c r="AG120" s="1059" t="str">
        <f>IF(AND(AQ120&lt;&gt;"対象外", P120&lt;&gt;""),ROUNDDOWN(ROUND(L120*VLOOKUP(K120,【参考】数式用２!$A$2:$K$48,MATCH("ベア加算あり",【参考】数式用２!$C$4:$K$4,0)+2,0),0)*M120,0)*AB120,"")</f>
        <v/>
      </c>
      <c r="AH120" s="1128"/>
      <c r="AI120" s="1125" t="s">
        <v>47</v>
      </c>
      <c r="AJ120" s="1125" t="s">
        <v>47</v>
      </c>
      <c r="AK120" s="1131"/>
      <c r="AL120" s="1134" t="s">
        <v>489</v>
      </c>
      <c r="AM120" s="690"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485</v>
      </c>
      <c r="O124" s="1056">
        <f>IFERROR(VLOOKUP(K124,【参考】数式用２!$A$2:$AD$48,MATCH(N124,【参考】数式用２!$C$4:$AD$4,0)+2,0),"")</f>
        <v>0.125</v>
      </c>
      <c r="P124" s="1139" t="s">
        <v>476</v>
      </c>
      <c r="Q124" s="1142">
        <f>IFERROR(VLOOKUP(K124,【参考】数式用２!$A$2:$AC$48,MATCH(P124,【参考】数式用２!$C$4:$AC$4,0)+2,0),"")</f>
        <v>0.186</v>
      </c>
      <c r="R124" s="1145" t="s">
        <v>388</v>
      </c>
      <c r="S124" s="1148">
        <v>7</v>
      </c>
      <c r="T124" s="1065" t="s">
        <v>477</v>
      </c>
      <c r="U124" s="1148">
        <v>4</v>
      </c>
      <c r="V124" s="1065" t="s">
        <v>478</v>
      </c>
      <c r="W124" s="1148">
        <v>8</v>
      </c>
      <c r="X124" s="1065" t="s">
        <v>477</v>
      </c>
      <c r="Y124" s="1148">
        <v>3</v>
      </c>
      <c r="Z124" s="1065" t="s">
        <v>479</v>
      </c>
      <c r="AA124" s="1065" t="s">
        <v>291</v>
      </c>
      <c r="AB124" s="1065">
        <f>IF(S124&gt;=1,(W124*12+Y124)-(S124*12+U124)+1,"")</f>
        <v>12</v>
      </c>
      <c r="AC124" s="1068" t="s">
        <v>480</v>
      </c>
      <c r="AD124" s="1059">
        <f>IFERROR(ROUNDDOWN(ROUND(L124*Q124,0)*M124,0)*AB124,"")</f>
        <v>18246600</v>
      </c>
      <c r="AE124" s="1062">
        <f>IFERROR(ROUNDDOWN(ROUNDDOWN(ROUND(L124*VLOOKUP(K124,【参考】数式用２!$A$2:$AC$48,MATCH("処遇改善加算Ⅳ",【参考】数式用２!$C$4:$O$4,0)+2,0),0)*M124,0)*AB124*0.5,0), "")</f>
        <v>6131250</v>
      </c>
      <c r="AF124" s="1125" t="s">
        <v>47</v>
      </c>
      <c r="AG124" s="1059" t="str">
        <f>IF(AND(AQ124&lt;&gt;"対象外", P124&lt;&gt;""),ROUNDDOWN(ROUND(L124*VLOOKUP(K124,【参考】数式用２!$A$2:$K$48,MATCH("ベア加算あり",【参考】数式用２!$C$4:$K$4,0)+2,0),0)*M124,0)*AB124,"")</f>
        <v/>
      </c>
      <c r="AH124" s="1128"/>
      <c r="AI124" s="1125" t="s">
        <v>481</v>
      </c>
      <c r="AJ124" s="1125" t="s">
        <v>481</v>
      </c>
      <c r="AK124" s="1131"/>
      <c r="AL124" s="1134" t="s">
        <v>489</v>
      </c>
      <c r="AM124" s="690"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485</v>
      </c>
      <c r="O128" s="1056">
        <f>IFERROR(VLOOKUP(K128,【参考】数式用２!$A$2:$AD$48,MATCH(N128,【参考】数式用２!$C$4:$AD$4,0)+2,0),"")</f>
        <v>0.09</v>
      </c>
      <c r="P128" s="1139" t="s">
        <v>476</v>
      </c>
      <c r="Q128" s="1142">
        <f>IFERROR(VLOOKUP(K128,【参考】数式用２!$A$2:$AC$48,MATCH(P128,【参考】数式用２!$C$4:$AC$4,0)+2,0),"")</f>
        <v>0.14000000000000001</v>
      </c>
      <c r="R128" s="1145" t="s">
        <v>388</v>
      </c>
      <c r="S128" s="1148">
        <v>7</v>
      </c>
      <c r="T128" s="1065" t="s">
        <v>477</v>
      </c>
      <c r="U128" s="1148">
        <v>4</v>
      </c>
      <c r="V128" s="1065" t="s">
        <v>478</v>
      </c>
      <c r="W128" s="1148">
        <v>8</v>
      </c>
      <c r="X128" s="1065" t="s">
        <v>477</v>
      </c>
      <c r="Y128" s="1148">
        <v>3</v>
      </c>
      <c r="Z128" s="1065" t="s">
        <v>479</v>
      </c>
      <c r="AA128" s="1065" t="s">
        <v>291</v>
      </c>
      <c r="AB128" s="1065">
        <f>IF(S128&gt;=1,(W128*12+Y128)-(S128*12+U128)+1,"")</f>
        <v>12</v>
      </c>
      <c r="AC128" s="1068" t="s">
        <v>480</v>
      </c>
      <c r="AD128" s="1059">
        <f>IFERROR(ROUNDDOWN(ROUND(L128*Q128,0)*M128,0)*AB128,"")</f>
        <v>13734000</v>
      </c>
      <c r="AE128" s="1062">
        <f>IFERROR(ROUNDDOWN(ROUNDDOWN(ROUND(L128*VLOOKUP(K128,【参考】数式用２!$A$2:$AC$48,MATCH("処遇改善加算Ⅳ",【参考】数式用２!$C$4:$O$4,0)+2,0),0)*M128,0)*AB128*0.5,0), "")</f>
        <v>4414500</v>
      </c>
      <c r="AF128" s="1125" t="s">
        <v>47</v>
      </c>
      <c r="AG128" s="1059" t="str">
        <f>IF(AND(AQ128&lt;&gt;"対象外", P128&lt;&gt;""),ROUNDDOWN(ROUND(L128*VLOOKUP(K128,【参考】数式用２!$A$2:$K$48,MATCH("ベア加算あり",【参考】数式用２!$C$4:$K$4,0)+2,0),0)*M128,0)*AB128,"")</f>
        <v/>
      </c>
      <c r="AH128" s="1128"/>
      <c r="AI128" s="1125" t="s">
        <v>481</v>
      </c>
      <c r="AJ128" s="1125" t="s">
        <v>481</v>
      </c>
      <c r="AK128" s="1131">
        <v>1</v>
      </c>
      <c r="AL128" s="1134" t="s">
        <v>489</v>
      </c>
      <c r="AM128" s="690"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485</v>
      </c>
      <c r="O132" s="1056">
        <f>IFERROR(VLOOKUP(K132,【参考】数式用２!$A$2:$AD$48,MATCH(N132,【参考】数式用２!$C$4:$AD$4,0)+2,0),"")</f>
        <v>0.09</v>
      </c>
      <c r="P132" s="1139" t="s">
        <v>476</v>
      </c>
      <c r="Q132" s="1142">
        <f>IFERROR(VLOOKUP(K132,【参考】数式用２!$A$2:$AC$48,MATCH(P132,【参考】数式用２!$C$4:$AC$4,0)+2,0),"")</f>
        <v>0.14000000000000001</v>
      </c>
      <c r="R132" s="1145" t="s">
        <v>388</v>
      </c>
      <c r="S132" s="1148">
        <v>7</v>
      </c>
      <c r="T132" s="1065" t="s">
        <v>477</v>
      </c>
      <c r="U132" s="1148">
        <v>4</v>
      </c>
      <c r="V132" s="1065" t="s">
        <v>478</v>
      </c>
      <c r="W132" s="1148">
        <v>8</v>
      </c>
      <c r="X132" s="1065" t="s">
        <v>477</v>
      </c>
      <c r="Y132" s="1148">
        <v>3</v>
      </c>
      <c r="Z132" s="1065" t="s">
        <v>479</v>
      </c>
      <c r="AA132" s="1065" t="s">
        <v>291</v>
      </c>
      <c r="AB132" s="1065">
        <f>IF(S132&gt;=1,(W132*12+Y132)-(S132*12+U132)+1,"")</f>
        <v>12</v>
      </c>
      <c r="AC132" s="1068" t="s">
        <v>480</v>
      </c>
      <c r="AD132" s="1059">
        <f>IFERROR(ROUNDDOWN(ROUND(L132*Q132,0)*M132,0)*AB132,"")</f>
        <v>13734000</v>
      </c>
      <c r="AE132" s="1062">
        <f>IFERROR(ROUNDDOWN(ROUNDDOWN(ROUND(L132*VLOOKUP(K132,【参考】数式用２!$A$2:$AC$48,MATCH("処遇改善加算Ⅳ",【参考】数式用２!$C$4:$O$4,0)+2,0),0)*M132,0)*AB132*0.5,0), "")</f>
        <v>4414500</v>
      </c>
      <c r="AF132" s="1125" t="s">
        <v>47</v>
      </c>
      <c r="AG132" s="1059" t="str">
        <f>IF(AND(AQ132&lt;&gt;"対象外", P132&lt;&gt;""),ROUNDDOWN(ROUND(L132*VLOOKUP(K132,【参考】数式用２!$A$2:$K$48,MATCH("ベア加算あり",【参考】数式用２!$C$4:$K$4,0)+2,0),0)*M132,0)*AB132,"")</f>
        <v/>
      </c>
      <c r="AH132" s="1128"/>
      <c r="AI132" s="1125" t="s">
        <v>47</v>
      </c>
      <c r="AJ132" s="1125" t="s">
        <v>47</v>
      </c>
      <c r="AK132" s="1131">
        <v>1</v>
      </c>
      <c r="AL132" s="1134" t="s">
        <v>489</v>
      </c>
      <c r="AM132" s="690"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485</v>
      </c>
      <c r="O136" s="1056">
        <f>IFERROR(VLOOKUP(K136,【参考】数式用２!$A$2:$AD$48,MATCH(N136,【参考】数式用２!$C$4:$AD$4,0)+2,0),"")</f>
        <v>0.09</v>
      </c>
      <c r="P136" s="1139" t="s">
        <v>476</v>
      </c>
      <c r="Q136" s="1142">
        <f>IFERROR(VLOOKUP(K136,【参考】数式用２!$A$2:$AC$48,MATCH(P136,【参考】数式用２!$C$4:$AC$4,0)+2,0),"")</f>
        <v>0.14000000000000001</v>
      </c>
      <c r="R136" s="1145" t="s">
        <v>388</v>
      </c>
      <c r="S136" s="1148">
        <v>7</v>
      </c>
      <c r="T136" s="1065" t="s">
        <v>477</v>
      </c>
      <c r="U136" s="1148">
        <v>4</v>
      </c>
      <c r="V136" s="1065" t="s">
        <v>478</v>
      </c>
      <c r="W136" s="1148">
        <v>8</v>
      </c>
      <c r="X136" s="1065" t="s">
        <v>477</v>
      </c>
      <c r="Y136" s="1148">
        <v>3</v>
      </c>
      <c r="Z136" s="1065" t="s">
        <v>479</v>
      </c>
      <c r="AA136" s="1065" t="s">
        <v>291</v>
      </c>
      <c r="AB136" s="1065">
        <f>IF(S136&gt;=1,(W136*12+Y136)-(S136*12+U136)+1,"")</f>
        <v>12</v>
      </c>
      <c r="AC136" s="1068" t="s">
        <v>480</v>
      </c>
      <c r="AD136" s="1059">
        <f>IFERROR(ROUNDDOWN(ROUND(L136*Q136,0)*M136,0)*AB136,"")</f>
        <v>13986000</v>
      </c>
      <c r="AE136" s="1062">
        <f>IFERROR(ROUNDDOWN(ROUNDDOWN(ROUND(L136*VLOOKUP(K136,【参考】数式用２!$A$2:$AC$48,MATCH("処遇改善加算Ⅳ",【参考】数式用２!$C$4:$O$4,0)+2,0),0)*M136,0)*AB136*0.5,0), "")</f>
        <v>4495500</v>
      </c>
      <c r="AF136" s="1125" t="s">
        <v>47</v>
      </c>
      <c r="AG136" s="1059" t="str">
        <f>IF(AND(AQ136&lt;&gt;"対象外", P136&lt;&gt;""),ROUNDDOWN(ROUND(L136*VLOOKUP(K136,【参考】数式用２!$A$2:$K$48,MATCH("ベア加算あり",【参考】数式用２!$C$4:$K$4,0)+2,0),0)*M136,0)*AB136,"")</f>
        <v/>
      </c>
      <c r="AH136" s="1128"/>
      <c r="AI136" s="1125" t="s">
        <v>47</v>
      </c>
      <c r="AJ136" s="1125" t="s">
        <v>481</v>
      </c>
      <c r="AK136" s="1131"/>
      <c r="AL136" s="1134" t="s">
        <v>489</v>
      </c>
      <c r="AM136" s="690"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485</v>
      </c>
      <c r="O140" s="1056">
        <f>IFERROR(VLOOKUP(K140,【参考】数式用２!$A$2:$AD$48,MATCH(N140,【参考】数式用２!$C$4:$AD$4,0)+2,0),"")</f>
        <v>0.09</v>
      </c>
      <c r="P140" s="1139" t="s">
        <v>476</v>
      </c>
      <c r="Q140" s="1142">
        <f>IFERROR(VLOOKUP(K140,【参考】数式用２!$A$2:$AC$48,MATCH(P140,【参考】数式用２!$C$4:$AC$4,0)+2,0),"")</f>
        <v>0.14000000000000001</v>
      </c>
      <c r="R140" s="1145" t="s">
        <v>388</v>
      </c>
      <c r="S140" s="1148">
        <v>7</v>
      </c>
      <c r="T140" s="1065" t="s">
        <v>477</v>
      </c>
      <c r="U140" s="1148">
        <v>4</v>
      </c>
      <c r="V140" s="1065" t="s">
        <v>478</v>
      </c>
      <c r="W140" s="1148">
        <v>8</v>
      </c>
      <c r="X140" s="1065" t="s">
        <v>477</v>
      </c>
      <c r="Y140" s="1148">
        <v>3</v>
      </c>
      <c r="Z140" s="1065" t="s">
        <v>479</v>
      </c>
      <c r="AA140" s="1065" t="s">
        <v>291</v>
      </c>
      <c r="AB140" s="1065">
        <f>IF(S140&gt;=1,(W140*12+Y140)-(S140*12+U140)+1,"")</f>
        <v>12</v>
      </c>
      <c r="AC140" s="1068" t="s">
        <v>480</v>
      </c>
      <c r="AD140" s="1059">
        <f>IFERROR(ROUNDDOWN(ROUND(L140*Q140,0)*M140,0)*AB140,"")</f>
        <v>13986000</v>
      </c>
      <c r="AE140" s="1062">
        <f>IFERROR(ROUNDDOWN(ROUNDDOWN(ROUND(L140*VLOOKUP(K140,【参考】数式用２!$A$2:$AC$48,MATCH("処遇改善加算Ⅳ",【参考】数式用２!$C$4:$O$4,0)+2,0),0)*M140,0)*AB140*0.5,0), "")</f>
        <v>4495500</v>
      </c>
      <c r="AF140" s="1125" t="s">
        <v>47</v>
      </c>
      <c r="AG140" s="1059" t="str">
        <f>IF(AND(AQ140&lt;&gt;"対象外", P140&lt;&gt;""),ROUNDDOWN(ROUND(L140*VLOOKUP(K140,【参考】数式用２!$A$2:$K$48,MATCH("ベア加算あり",【参考】数式用２!$C$4:$K$4,0)+2,0),0)*M140,0)*AB140,"")</f>
        <v/>
      </c>
      <c r="AH140" s="1128"/>
      <c r="AI140" s="1125" t="s">
        <v>481</v>
      </c>
      <c r="AJ140" s="1125" t="s">
        <v>481</v>
      </c>
      <c r="AK140" s="1131"/>
      <c r="AL140" s="1134" t="s">
        <v>489</v>
      </c>
      <c r="AM140" s="690"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485</v>
      </c>
      <c r="O144" s="1056">
        <f>IFERROR(VLOOKUP(K144,【参考】数式用２!$A$2:$AD$48,MATCH(N144,【参考】数式用２!$C$4:$AD$4,0)+2,0),"")</f>
        <v>4.4000000000000004E-2</v>
      </c>
      <c r="P144" s="1139" t="s">
        <v>476</v>
      </c>
      <c r="Q144" s="1142">
        <f>IFERROR(VLOOKUP(K144,【参考】数式用２!$A$2:$AC$48,MATCH(P144,【参考】数式用２!$C$4:$AC$4,0)+2,0),"")</f>
        <v>7.5000000000000011E-2</v>
      </c>
      <c r="R144" s="1145" t="s">
        <v>388</v>
      </c>
      <c r="S144" s="1148">
        <v>7</v>
      </c>
      <c r="T144" s="1065" t="s">
        <v>477</v>
      </c>
      <c r="U144" s="1148">
        <v>4</v>
      </c>
      <c r="V144" s="1065" t="s">
        <v>478</v>
      </c>
      <c r="W144" s="1148">
        <v>8</v>
      </c>
      <c r="X144" s="1065" t="s">
        <v>477</v>
      </c>
      <c r="Y144" s="1148">
        <v>3</v>
      </c>
      <c r="Z144" s="1065" t="s">
        <v>479</v>
      </c>
      <c r="AA144" s="1065" t="s">
        <v>291</v>
      </c>
      <c r="AB144" s="1065">
        <f>IF(S144&gt;=1,(W144*12+Y144)-(S144*12+U144)+1,"")</f>
        <v>12</v>
      </c>
      <c r="AC144" s="1068" t="s">
        <v>480</v>
      </c>
      <c r="AD144" s="1059">
        <f>IFERROR(ROUNDDOWN(ROUND(L144*Q144,0)*M144,0)*AB144,"")</f>
        <v>7357500</v>
      </c>
      <c r="AE144" s="1062">
        <f>IFERROR(ROUNDDOWN(ROUNDDOWN(ROUND(L144*VLOOKUP(K144,【参考】数式用２!$A$2:$AC$48,MATCH("処遇改善加算Ⅳ",【参考】数式用２!$C$4:$O$4,0)+2,0),0)*M144,0)*AB144*0.5,0), "")</f>
        <v>2158200</v>
      </c>
      <c r="AF144" s="1125" t="s">
        <v>47</v>
      </c>
      <c r="AG144" s="1059" t="str">
        <f>IF(AND(AQ144&lt;&gt;"対象外", P144&lt;&gt;""),ROUNDDOWN(ROUND(L144*VLOOKUP(K144,【参考】数式用２!$A$2:$K$48,MATCH("ベア加算あり",【参考】数式用２!$C$4:$K$4,0)+2,0),0)*M144,0)*AB144,"")</f>
        <v/>
      </c>
      <c r="AH144" s="1128"/>
      <c r="AI144" s="1125" t="s">
        <v>481</v>
      </c>
      <c r="AJ144" s="1125" t="s">
        <v>47</v>
      </c>
      <c r="AK144" s="1131">
        <v>1</v>
      </c>
      <c r="AL144" s="1134" t="s">
        <v>489</v>
      </c>
      <c r="AM144" s="690"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485</v>
      </c>
      <c r="O148" s="1056">
        <f>IFERROR(VLOOKUP(K148,【参考】数式用２!$A$2:$AD$48,MATCH(N148,【参考】数式用２!$C$4:$AD$4,0)+2,0),"")</f>
        <v>4.4000000000000004E-2</v>
      </c>
      <c r="P148" s="1139" t="s">
        <v>476</v>
      </c>
      <c r="Q148" s="1142">
        <f>IFERROR(VLOOKUP(K148,【参考】数式用２!$A$2:$AC$48,MATCH(P148,【参考】数式用２!$C$4:$AC$4,0)+2,0),"")</f>
        <v>7.5000000000000011E-2</v>
      </c>
      <c r="R148" s="1145" t="s">
        <v>388</v>
      </c>
      <c r="S148" s="1148">
        <v>7</v>
      </c>
      <c r="T148" s="1065" t="s">
        <v>477</v>
      </c>
      <c r="U148" s="1148">
        <v>4</v>
      </c>
      <c r="V148" s="1065" t="s">
        <v>478</v>
      </c>
      <c r="W148" s="1148">
        <v>8</v>
      </c>
      <c r="X148" s="1065" t="s">
        <v>477</v>
      </c>
      <c r="Y148" s="1148">
        <v>3</v>
      </c>
      <c r="Z148" s="1065" t="s">
        <v>479</v>
      </c>
      <c r="AA148" s="1065" t="s">
        <v>291</v>
      </c>
      <c r="AB148" s="1065">
        <f>IF(S148&gt;=1,(W148*12+Y148)-(S148*12+U148)+1,"")</f>
        <v>12</v>
      </c>
      <c r="AC148" s="1068" t="s">
        <v>480</v>
      </c>
      <c r="AD148" s="1059">
        <f>IFERROR(ROUNDDOWN(ROUND(L148*Q148,0)*M148,0)*AB148,"")</f>
        <v>7357500</v>
      </c>
      <c r="AE148" s="1062">
        <f>IFERROR(ROUNDDOWN(ROUNDDOWN(ROUND(L148*VLOOKUP(K148,【参考】数式用２!$A$2:$AC$48,MATCH("処遇改善加算Ⅳ",【参考】数式用２!$C$4:$O$4,0)+2,0),0)*M148,0)*AB148*0.5,0), "")</f>
        <v>2158200</v>
      </c>
      <c r="AF148" s="1125" t="s">
        <v>47</v>
      </c>
      <c r="AG148" s="1059" t="str">
        <f>IF(AND(AQ148&lt;&gt;"対象外", P148&lt;&gt;""),ROUNDDOWN(ROUND(L148*VLOOKUP(K148,【参考】数式用２!$A$2:$K$48,MATCH("ベア加算あり",【参考】数式用２!$C$4:$K$4,0)+2,0),0)*M148,0)*AB148,"")</f>
        <v/>
      </c>
      <c r="AH148" s="1128"/>
      <c r="AI148" s="1125" t="s">
        <v>47</v>
      </c>
      <c r="AJ148" s="1125" t="s">
        <v>481</v>
      </c>
      <c r="AK148" s="1131"/>
      <c r="AL148" s="1134" t="s">
        <v>489</v>
      </c>
      <c r="AM148" s="690"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485</v>
      </c>
      <c r="O152" s="1056">
        <f>IFERROR(VLOOKUP(K152,【参考】数式用２!$A$2:$AD$48,MATCH(N152,【参考】数式用２!$C$4:$AD$4,0)+2,0),"")</f>
        <v>4.4000000000000004E-2</v>
      </c>
      <c r="P152" s="1139" t="s">
        <v>476</v>
      </c>
      <c r="Q152" s="1142">
        <f>IFERROR(VLOOKUP(K152,【参考】数式用２!$A$2:$AC$48,MATCH(P152,【参考】数式用２!$C$4:$AC$4,0)+2,0),"")</f>
        <v>7.5000000000000011E-2</v>
      </c>
      <c r="R152" s="1145" t="s">
        <v>388</v>
      </c>
      <c r="S152" s="1148">
        <v>7</v>
      </c>
      <c r="T152" s="1065" t="s">
        <v>477</v>
      </c>
      <c r="U152" s="1148">
        <v>4</v>
      </c>
      <c r="V152" s="1065" t="s">
        <v>478</v>
      </c>
      <c r="W152" s="1148">
        <v>8</v>
      </c>
      <c r="X152" s="1065" t="s">
        <v>477</v>
      </c>
      <c r="Y152" s="1148">
        <v>3</v>
      </c>
      <c r="Z152" s="1065" t="s">
        <v>479</v>
      </c>
      <c r="AA152" s="1065" t="s">
        <v>291</v>
      </c>
      <c r="AB152" s="1065">
        <f>IF(S152&gt;=1,(W152*12+Y152)-(S152*12+U152)+1,"")</f>
        <v>12</v>
      </c>
      <c r="AC152" s="1068" t="s">
        <v>480</v>
      </c>
      <c r="AD152" s="1059">
        <f>IFERROR(ROUNDDOWN(ROUND(L152*Q152,0)*M152,0)*AB152,"")</f>
        <v>7357500</v>
      </c>
      <c r="AE152" s="1062">
        <f>IFERROR(ROUNDDOWN(ROUNDDOWN(ROUND(L152*VLOOKUP(K152,【参考】数式用２!$A$2:$AC$48,MATCH("処遇改善加算Ⅳ",【参考】数式用２!$C$4:$O$4,0)+2,0),0)*M152,0)*AB152*0.5,0), "")</f>
        <v>2158200</v>
      </c>
      <c r="AF152" s="1125" t="s">
        <v>47</v>
      </c>
      <c r="AG152" s="1059" t="str">
        <f>IF(AND(AQ152&lt;&gt;"対象外", P152&lt;&gt;""),ROUNDDOWN(ROUND(L152*VLOOKUP(K152,【参考】数式用２!$A$2:$K$48,MATCH("ベア加算あり",【参考】数式用２!$C$4:$K$4,0)+2,0),0)*M152,0)*AB152,"")</f>
        <v/>
      </c>
      <c r="AH152" s="1128"/>
      <c r="AI152" s="1125" t="s">
        <v>47</v>
      </c>
      <c r="AJ152" s="1125" t="s">
        <v>481</v>
      </c>
      <c r="AK152" s="1131"/>
      <c r="AL152" s="1134" t="s">
        <v>489</v>
      </c>
      <c r="AM152" s="690"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485</v>
      </c>
      <c r="O156" s="1056">
        <f>IFERROR(VLOOKUP(K156,【参考】数式用２!$A$2:$AD$48,MATCH(N156,【参考】数式用２!$C$4:$AD$4,0)+2,0),"")</f>
        <v>2.9000000000000001E-2</v>
      </c>
      <c r="P156" s="1139" t="s">
        <v>476</v>
      </c>
      <c r="Q156" s="1142">
        <f>IFERROR(VLOOKUP(K156,【参考】数式用２!$A$2:$AC$48,MATCH(P156,【参考】数式用２!$C$4:$AC$4,0)+2,0),"")</f>
        <v>5.099999999999999E-2</v>
      </c>
      <c r="R156" s="1145" t="s">
        <v>388</v>
      </c>
      <c r="S156" s="1148">
        <v>7</v>
      </c>
      <c r="T156" s="1065" t="s">
        <v>477</v>
      </c>
      <c r="U156" s="1148">
        <v>4</v>
      </c>
      <c r="V156" s="1065" t="s">
        <v>478</v>
      </c>
      <c r="W156" s="1148">
        <v>8</v>
      </c>
      <c r="X156" s="1065" t="s">
        <v>477</v>
      </c>
      <c r="Y156" s="1148">
        <v>3</v>
      </c>
      <c r="Z156" s="1065" t="s">
        <v>479</v>
      </c>
      <c r="AA156" s="1065" t="s">
        <v>291</v>
      </c>
      <c r="AB156" s="1065">
        <f>IF(S156&gt;=1,(W156*12+Y156)-(S156*12+U156)+1,"")</f>
        <v>12</v>
      </c>
      <c r="AC156" s="1068" t="s">
        <v>480</v>
      </c>
      <c r="AD156" s="1059">
        <f>IFERROR(ROUNDDOWN(ROUND(L156*Q156,0)*M156,0)*AB156,"")</f>
        <v>5003100</v>
      </c>
      <c r="AE156" s="1062">
        <f>IFERROR(ROUNDDOWN(ROUNDDOWN(ROUND(L156*VLOOKUP(K156,【参考】数式用２!$A$2:$AC$48,MATCH("処遇改善加算Ⅳ",【参考】数式用２!$C$4:$O$4,0)+2,0),0)*M156,0)*AB156*0.5,0), "")</f>
        <v>1422450</v>
      </c>
      <c r="AF156" s="1125" t="s">
        <v>47</v>
      </c>
      <c r="AG156" s="1059" t="str">
        <f>IF(AND(AQ156&lt;&gt;"対象外", P156&lt;&gt;""),ROUNDDOWN(ROUND(L156*VLOOKUP(K156,【参考】数式用２!$A$2:$K$48,MATCH("ベア加算あり",【参考】数式用２!$C$4:$K$4,0)+2,0),0)*M156,0)*AB156,"")</f>
        <v/>
      </c>
      <c r="AH156" s="1128"/>
      <c r="AI156" s="1125" t="s">
        <v>481</v>
      </c>
      <c r="AJ156" s="1125" t="s">
        <v>47</v>
      </c>
      <c r="AK156" s="1131"/>
      <c r="AL156" s="1134" t="s">
        <v>489</v>
      </c>
      <c r="AM156" s="690"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485</v>
      </c>
      <c r="O160" s="1056">
        <f>IFERROR(VLOOKUP(K160,【参考】数式用２!$A$2:$AD$48,MATCH(N160,【参考】数式用２!$C$4:$AD$4,0)+2,0),"")</f>
        <v>2.9000000000000001E-2</v>
      </c>
      <c r="P160" s="1139" t="s">
        <v>476</v>
      </c>
      <c r="Q160" s="1142">
        <f>IFERROR(VLOOKUP(K160,【参考】数式用２!$A$2:$AC$48,MATCH(P160,【参考】数式用２!$C$4:$AC$4,0)+2,0),"")</f>
        <v>5.099999999999999E-2</v>
      </c>
      <c r="R160" s="1145" t="s">
        <v>388</v>
      </c>
      <c r="S160" s="1148">
        <v>7</v>
      </c>
      <c r="T160" s="1065" t="s">
        <v>477</v>
      </c>
      <c r="U160" s="1148">
        <v>4</v>
      </c>
      <c r="V160" s="1065" t="s">
        <v>478</v>
      </c>
      <c r="W160" s="1148">
        <v>8</v>
      </c>
      <c r="X160" s="1065" t="s">
        <v>477</v>
      </c>
      <c r="Y160" s="1148">
        <v>3</v>
      </c>
      <c r="Z160" s="1065" t="s">
        <v>479</v>
      </c>
      <c r="AA160" s="1065" t="s">
        <v>291</v>
      </c>
      <c r="AB160" s="1065">
        <f>IF(S160&gt;=1,(W160*12+Y160)-(S160*12+U160)+1,"")</f>
        <v>12</v>
      </c>
      <c r="AC160" s="1068" t="s">
        <v>480</v>
      </c>
      <c r="AD160" s="1059">
        <f>IFERROR(ROUNDDOWN(ROUND(L160*Q160,0)*M160,0)*AB160,"")</f>
        <v>5003100</v>
      </c>
      <c r="AE160" s="1062">
        <f>IFERROR(ROUNDDOWN(ROUNDDOWN(ROUND(L160*VLOOKUP(K160,【参考】数式用２!$A$2:$AC$48,MATCH("処遇改善加算Ⅳ",【参考】数式用２!$C$4:$O$4,0)+2,0),0)*M160,0)*AB160*0.5,0), "")</f>
        <v>1422450</v>
      </c>
      <c r="AF160" s="1125" t="s">
        <v>47</v>
      </c>
      <c r="AG160" s="1059" t="str">
        <f>IF(AND(AQ160&lt;&gt;"対象外", P160&lt;&gt;""),ROUNDDOWN(ROUND(L160*VLOOKUP(K160,【参考】数式用２!$A$2:$K$48,MATCH("ベア加算あり",【参考】数式用２!$C$4:$K$4,0)+2,0),0)*M160,0)*AB160,"")</f>
        <v/>
      </c>
      <c r="AH160" s="1128"/>
      <c r="AI160" s="1125" t="s">
        <v>481</v>
      </c>
      <c r="AJ160" s="1125" t="s">
        <v>481</v>
      </c>
      <c r="AK160" s="1131"/>
      <c r="AL160" s="1134" t="s">
        <v>489</v>
      </c>
      <c r="AM160" s="690"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485</v>
      </c>
      <c r="O164" s="1056">
        <f>IFERROR(VLOOKUP(K164,【参考】数式用２!$A$2:$AD$48,MATCH(N164,【参考】数式用２!$C$4:$AD$4,0)+2,0),"")</f>
        <v>2.9000000000000001E-2</v>
      </c>
      <c r="P164" s="1139" t="s">
        <v>476</v>
      </c>
      <c r="Q164" s="1142">
        <f>IFERROR(VLOOKUP(K164,【参考】数式用２!$A$2:$AC$48,MATCH(P164,【参考】数式用２!$C$4:$AC$4,0)+2,0),"")</f>
        <v>5.099999999999999E-2</v>
      </c>
      <c r="R164" s="1145" t="s">
        <v>388</v>
      </c>
      <c r="S164" s="1148">
        <v>7</v>
      </c>
      <c r="T164" s="1065" t="s">
        <v>477</v>
      </c>
      <c r="U164" s="1148">
        <v>4</v>
      </c>
      <c r="V164" s="1065" t="s">
        <v>478</v>
      </c>
      <c r="W164" s="1148">
        <v>8</v>
      </c>
      <c r="X164" s="1065" t="s">
        <v>477</v>
      </c>
      <c r="Y164" s="1148">
        <v>3</v>
      </c>
      <c r="Z164" s="1065" t="s">
        <v>479</v>
      </c>
      <c r="AA164" s="1065" t="s">
        <v>291</v>
      </c>
      <c r="AB164" s="1065">
        <f>IF(S164&gt;=1,(W164*12+Y164)-(S164*12+U164)+1,"")</f>
        <v>12</v>
      </c>
      <c r="AC164" s="1068" t="s">
        <v>480</v>
      </c>
      <c r="AD164" s="1059">
        <f>IFERROR(ROUNDDOWN(ROUND(L164*Q164,0)*M164,0)*AB164,"")</f>
        <v>5003100</v>
      </c>
      <c r="AE164" s="1062">
        <f>IFERROR(ROUNDDOWN(ROUNDDOWN(ROUND(L164*VLOOKUP(K164,【参考】数式用２!$A$2:$AC$48,MATCH("処遇改善加算Ⅳ",【参考】数式用２!$C$4:$O$4,0)+2,0),0)*M164,0)*AB164*0.5,0), "")</f>
        <v>1422450</v>
      </c>
      <c r="AF164" s="1125" t="s">
        <v>47</v>
      </c>
      <c r="AG164" s="1059" t="str">
        <f>IF(AND(AQ164&lt;&gt;"対象外", P164&lt;&gt;""),ROUNDDOWN(ROUND(L164*VLOOKUP(K164,【参考】数式用２!$A$2:$K$48,MATCH("ベア加算あり",【参考】数式用２!$C$4:$K$4,0)+2,0),0)*M164,0)*AB164,"")</f>
        <v/>
      </c>
      <c r="AH164" s="1128"/>
      <c r="AI164" s="1125" t="s">
        <v>47</v>
      </c>
      <c r="AJ164" s="1125" t="s">
        <v>481</v>
      </c>
      <c r="AK164" s="1131">
        <v>1</v>
      </c>
      <c r="AL164" s="1134" t="s">
        <v>489</v>
      </c>
      <c r="AM164" s="690"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485</v>
      </c>
      <c r="O168" s="1056">
        <f>IFERROR(VLOOKUP(K168,【参考】数式用２!$A$2:$AD$48,MATCH(N168,【参考】数式用２!$C$4:$AD$4,0)+2,0),"")</f>
        <v>2.9000000000000001E-2</v>
      </c>
      <c r="P168" s="1139" t="s">
        <v>476</v>
      </c>
      <c r="Q168" s="1142">
        <f>IFERROR(VLOOKUP(K168,【参考】数式用２!$A$2:$AC$48,MATCH(P168,【参考】数式用２!$C$4:$AC$4,0)+2,0),"")</f>
        <v>5.099999999999999E-2</v>
      </c>
      <c r="R168" s="1145" t="s">
        <v>388</v>
      </c>
      <c r="S168" s="1148">
        <v>7</v>
      </c>
      <c r="T168" s="1065" t="s">
        <v>477</v>
      </c>
      <c r="U168" s="1148">
        <v>4</v>
      </c>
      <c r="V168" s="1065" t="s">
        <v>478</v>
      </c>
      <c r="W168" s="1148">
        <v>8</v>
      </c>
      <c r="X168" s="1065" t="s">
        <v>477</v>
      </c>
      <c r="Y168" s="1148">
        <v>3</v>
      </c>
      <c r="Z168" s="1065" t="s">
        <v>479</v>
      </c>
      <c r="AA168" s="1065" t="s">
        <v>291</v>
      </c>
      <c r="AB168" s="1065">
        <f>IF(S168&gt;=1,(W168*12+Y168)-(S168*12+U168)+1,"")</f>
        <v>12</v>
      </c>
      <c r="AC168" s="1068" t="s">
        <v>480</v>
      </c>
      <c r="AD168" s="1059">
        <f>IFERROR(ROUNDDOWN(ROUND(L168*Q168,0)*M168,0)*AB168,"")</f>
        <v>5003100</v>
      </c>
      <c r="AE168" s="1062">
        <f>IFERROR(ROUNDDOWN(ROUNDDOWN(ROUND(L168*VLOOKUP(K168,【参考】数式用２!$A$2:$AC$48,MATCH("処遇改善加算Ⅳ",【参考】数式用２!$C$4:$O$4,0)+2,0),0)*M168,0)*AB168*0.5,0), "")</f>
        <v>1422450</v>
      </c>
      <c r="AF168" s="1125" t="s">
        <v>47</v>
      </c>
      <c r="AG168" s="1059" t="str">
        <f>IF(AND(AQ168&lt;&gt;"対象外", P168&lt;&gt;""),ROUNDDOWN(ROUND(L168*VLOOKUP(K168,【参考】数式用２!$A$2:$K$48,MATCH("ベア加算あり",【参考】数式用２!$C$4:$K$4,0)+2,0),0)*M168,0)*AB168,"")</f>
        <v/>
      </c>
      <c r="AH168" s="1128"/>
      <c r="AI168" s="1125" t="s">
        <v>47</v>
      </c>
      <c r="AJ168" s="1125" t="s">
        <v>47</v>
      </c>
      <c r="AK168" s="1131"/>
      <c r="AL168" s="1134" t="s">
        <v>489</v>
      </c>
      <c r="AM168" s="690"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485</v>
      </c>
      <c r="O172" s="1056">
        <f>IFERROR(VLOOKUP(K172,【参考】数式用２!$A$2:$AD$48,MATCH(N172,【参考】数式用２!$C$4:$AD$4,0)+2,0),"")</f>
        <v>2.9000000000000001E-2</v>
      </c>
      <c r="P172" s="1139" t="s">
        <v>476</v>
      </c>
      <c r="Q172" s="1142">
        <f>IFERROR(VLOOKUP(K172,【参考】数式用２!$A$2:$AC$48,MATCH(P172,【参考】数式用２!$C$4:$AC$4,0)+2,0),"")</f>
        <v>5.099999999999999E-2</v>
      </c>
      <c r="R172" s="1145" t="s">
        <v>388</v>
      </c>
      <c r="S172" s="1148">
        <v>7</v>
      </c>
      <c r="T172" s="1065" t="s">
        <v>477</v>
      </c>
      <c r="U172" s="1148">
        <v>4</v>
      </c>
      <c r="V172" s="1065" t="s">
        <v>478</v>
      </c>
      <c r="W172" s="1148">
        <v>8</v>
      </c>
      <c r="X172" s="1065" t="s">
        <v>477</v>
      </c>
      <c r="Y172" s="1148">
        <v>3</v>
      </c>
      <c r="Z172" s="1065" t="s">
        <v>479</v>
      </c>
      <c r="AA172" s="1065" t="s">
        <v>291</v>
      </c>
      <c r="AB172" s="1065">
        <f>IF(S172&gt;=1,(W172*12+Y172)-(S172*12+U172)+1,"")</f>
        <v>12</v>
      </c>
      <c r="AC172" s="1068" t="s">
        <v>480</v>
      </c>
      <c r="AD172" s="1059">
        <f>IFERROR(ROUNDDOWN(ROUND(L172*Q172,0)*M172,0)*AB172,"")</f>
        <v>5003100</v>
      </c>
      <c r="AE172" s="1062">
        <f>IFERROR(ROUNDDOWN(ROUNDDOWN(ROUND(L172*VLOOKUP(K172,【参考】数式用２!$A$2:$AC$48,MATCH("処遇改善加算Ⅳ",【参考】数式用２!$C$4:$O$4,0)+2,0),0)*M172,0)*AB172*0.5,0), "")</f>
        <v>1422450</v>
      </c>
      <c r="AF172" s="1125" t="s">
        <v>47</v>
      </c>
      <c r="AG172" s="1059" t="str">
        <f>IF(AND(AQ172&lt;&gt;"対象外", P172&lt;&gt;""),ROUNDDOWN(ROUND(L172*VLOOKUP(K172,【参考】数式用２!$A$2:$K$48,MATCH("ベア加算あり",【参考】数式用２!$C$4:$K$4,0)+2,0),0)*M172,0)*AB172,"")</f>
        <v/>
      </c>
      <c r="AH172" s="1128"/>
      <c r="AI172" s="1125" t="s">
        <v>481</v>
      </c>
      <c r="AJ172" s="1125" t="s">
        <v>481</v>
      </c>
      <c r="AK172" s="1131"/>
      <c r="AL172" s="1134" t="s">
        <v>489</v>
      </c>
      <c r="AM172" s="690"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485</v>
      </c>
      <c r="O176" s="1056">
        <f>IFERROR(VLOOKUP(K176,【参考】数式用２!$A$2:$AD$48,MATCH(N176,【参考】数式用２!$C$4:$AD$4,0)+2,0),"")</f>
        <v>0.14499999999999999</v>
      </c>
      <c r="P176" s="1139" t="s">
        <v>476</v>
      </c>
      <c r="Q176" s="1142">
        <f>IFERROR(VLOOKUP(K176,【参考】数式用２!$A$2:$AC$48,MATCH(P176,【参考】数式用２!$C$4:$AC$4,0)+2,0),"")</f>
        <v>0.245</v>
      </c>
      <c r="R176" s="1145" t="s">
        <v>388</v>
      </c>
      <c r="S176" s="1148">
        <v>7</v>
      </c>
      <c r="T176" s="1065" t="s">
        <v>477</v>
      </c>
      <c r="U176" s="1148">
        <v>4</v>
      </c>
      <c r="V176" s="1065" t="s">
        <v>478</v>
      </c>
      <c r="W176" s="1148">
        <v>8</v>
      </c>
      <c r="X176" s="1065" t="s">
        <v>477</v>
      </c>
      <c r="Y176" s="1148">
        <v>3</v>
      </c>
      <c r="Z176" s="1065" t="s">
        <v>479</v>
      </c>
      <c r="AA176" s="1065" t="s">
        <v>291</v>
      </c>
      <c r="AB176" s="1065">
        <f>IF(S176&gt;=1,(W176*12+Y176)-(S176*12+U176)+1,"")</f>
        <v>12</v>
      </c>
      <c r="AC176" s="1068" t="s">
        <v>480</v>
      </c>
      <c r="AD176" s="1059" t="str">
        <f>IFERROR(ROUNDDOWN(ROUND(L176*Q176,0)*M176,0)*AB176,"")</f>
        <v/>
      </c>
      <c r="AE176" s="1062" t="str">
        <f>IFERROR(ROUNDDOWN(ROUNDDOWN(ROUND(L176*VLOOKUP(K176,【参考】数式用２!$A$2:$AC$48,MATCH("処遇改善加算Ⅳ",【参考】数式用２!$C$4:$O$4,0)+2,0),0)*M176,0)*AB176*0.5,0), "")</f>
        <v/>
      </c>
      <c r="AF176" s="1125" t="s">
        <v>47</v>
      </c>
      <c r="AG176" s="1059" t="str">
        <f>IF(AND(AQ176&lt;&gt;"対象外", P176&lt;&gt;""),ROUNDDOWN(ROUND(L176*VLOOKUP(K176,【参考】数式用２!$A$2:$K$48,MATCH("ベア加算あり",【参考】数式用２!$C$4:$K$4,0)+2,0),0)*M176,0)*AB176,"")</f>
        <v/>
      </c>
      <c r="AH176" s="1128"/>
      <c r="AI176" s="1125" t="s">
        <v>481</v>
      </c>
      <c r="AJ176" s="1125" t="s">
        <v>481</v>
      </c>
      <c r="AK176" s="1131"/>
      <c r="AL176" s="1134" t="s">
        <v>503</v>
      </c>
      <c r="AM176" s="690"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485</v>
      </c>
      <c r="O180" s="1056">
        <f>IFERROR(VLOOKUP(K180,【参考】数式用２!$A$2:$AD$48,MATCH(N180,【参考】数式用２!$C$4:$AD$4,0)+2,0),"")</f>
        <v>0.14499999999999999</v>
      </c>
      <c r="P180" s="1139" t="s">
        <v>476</v>
      </c>
      <c r="Q180" s="1142">
        <f>IFERROR(VLOOKUP(K180,【参考】数式用２!$A$2:$AC$48,MATCH(P180,【参考】数式用２!$C$4:$AC$4,0)+2,0),"")</f>
        <v>0.245</v>
      </c>
      <c r="R180" s="1145" t="s">
        <v>388</v>
      </c>
      <c r="S180" s="1148">
        <v>7</v>
      </c>
      <c r="T180" s="1065" t="s">
        <v>477</v>
      </c>
      <c r="U180" s="1148">
        <v>4</v>
      </c>
      <c r="V180" s="1065" t="s">
        <v>478</v>
      </c>
      <c r="W180" s="1148">
        <v>8</v>
      </c>
      <c r="X180" s="1065" t="s">
        <v>477</v>
      </c>
      <c r="Y180" s="1148">
        <v>3</v>
      </c>
      <c r="Z180" s="1065" t="s">
        <v>479</v>
      </c>
      <c r="AA180" s="1065" t="s">
        <v>291</v>
      </c>
      <c r="AB180" s="1065">
        <f>IF(S180&gt;=1,(W180*12+Y180)-(S180*12+U180)+1,"")</f>
        <v>12</v>
      </c>
      <c r="AC180" s="1068" t="s">
        <v>480</v>
      </c>
      <c r="AD180" s="1059" t="str">
        <f>IFERROR(ROUNDDOWN(ROUND(L180*Q180,0)*M180,0)*AB180,"")</f>
        <v/>
      </c>
      <c r="AE180" s="1062" t="str">
        <f>IFERROR(ROUNDDOWN(ROUNDDOWN(ROUND(L180*VLOOKUP(K180,【参考】数式用２!$A$2:$AC$48,MATCH("処遇改善加算Ⅳ",【参考】数式用２!$C$4:$O$4,0)+2,0),0)*M180,0)*AB180*0.5,0), "")</f>
        <v/>
      </c>
      <c r="AF180" s="1125" t="s">
        <v>47</v>
      </c>
      <c r="AG180" s="1059" t="str">
        <f>IF(AND(AQ180&lt;&gt;"対象外", P180&lt;&gt;""),ROUNDDOWN(ROUND(L180*VLOOKUP(K180,【参考】数式用２!$A$2:$K$48,MATCH("ベア加算あり",【参考】数式用２!$C$4:$K$4,0)+2,0),0)*M180,0)*AB180,"")</f>
        <v/>
      </c>
      <c r="AH180" s="1128"/>
      <c r="AI180" s="1125" t="s">
        <v>47</v>
      </c>
      <c r="AJ180" s="1125" t="s">
        <v>47</v>
      </c>
      <c r="AK180" s="1131"/>
      <c r="AL180" s="1134" t="s">
        <v>503</v>
      </c>
      <c r="AM180" s="690"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485</v>
      </c>
      <c r="O184" s="1056">
        <f>IFERROR(VLOOKUP(K184,【参考】数式用２!$A$2:$AD$48,MATCH(N184,【参考】数式用２!$C$4:$AD$4,0)+2,0),"")</f>
        <v>0.14499999999999999</v>
      </c>
      <c r="P184" s="1139" t="s">
        <v>476</v>
      </c>
      <c r="Q184" s="1142">
        <f>IFERROR(VLOOKUP(K184,【参考】数式用２!$A$2:$AC$48,MATCH(P184,【参考】数式用２!$C$4:$AC$4,0)+2,0),"")</f>
        <v>0.245</v>
      </c>
      <c r="R184" s="1145" t="s">
        <v>388</v>
      </c>
      <c r="S184" s="1148">
        <v>7</v>
      </c>
      <c r="T184" s="1065" t="s">
        <v>477</v>
      </c>
      <c r="U184" s="1148">
        <v>4</v>
      </c>
      <c r="V184" s="1065" t="s">
        <v>478</v>
      </c>
      <c r="W184" s="1148">
        <v>8</v>
      </c>
      <c r="X184" s="1065" t="s">
        <v>477</v>
      </c>
      <c r="Y184" s="1148">
        <v>3</v>
      </c>
      <c r="Z184" s="1065" t="s">
        <v>479</v>
      </c>
      <c r="AA184" s="1065" t="s">
        <v>291</v>
      </c>
      <c r="AB184" s="1065">
        <f>IF(S184&gt;=1,(W184*12+Y184)-(S184*12+U184)+1,"")</f>
        <v>12</v>
      </c>
      <c r="AC184" s="1068" t="s">
        <v>480</v>
      </c>
      <c r="AD184" s="1059" t="str">
        <f>IFERROR(ROUNDDOWN(ROUND(L184*Q184,0)*M184,0)*AB184,"")</f>
        <v/>
      </c>
      <c r="AE184" s="1062" t="str">
        <f>IFERROR(ROUNDDOWN(ROUNDDOWN(ROUND(L184*VLOOKUP(K184,【参考】数式用２!$A$2:$AC$48,MATCH("処遇改善加算Ⅳ",【参考】数式用２!$C$4:$O$4,0)+2,0),0)*M184,0)*AB184*0.5,0), "")</f>
        <v/>
      </c>
      <c r="AF184" s="1125" t="s">
        <v>47</v>
      </c>
      <c r="AG184" s="1059" t="str">
        <f>IF(AND(AQ184&lt;&gt;"対象外", P184&lt;&gt;""),ROUNDDOWN(ROUND(L184*VLOOKUP(K184,【参考】数式用２!$A$2:$K$48,MATCH("ベア加算あり",【参考】数式用２!$C$4:$K$4,0)+2,0),0)*M184,0)*AB184,"")</f>
        <v/>
      </c>
      <c r="AH184" s="1128"/>
      <c r="AI184" s="1125" t="s">
        <v>47</v>
      </c>
      <c r="AJ184" s="1125" t="s">
        <v>481</v>
      </c>
      <c r="AK184" s="1131"/>
      <c r="AL184" s="1134" t="s">
        <v>503</v>
      </c>
      <c r="AM184" s="690"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485</v>
      </c>
      <c r="O188" s="1056">
        <f>IFERROR(VLOOKUP(K188,【参考】数式用２!$A$2:$AD$48,MATCH(N188,【参考】数式用２!$C$4:$AD$4,0)+2,0),"")</f>
        <v>6.3999999999999987E-2</v>
      </c>
      <c r="P188" s="1139" t="s">
        <v>476</v>
      </c>
      <c r="Q188" s="1142">
        <f>IFERROR(VLOOKUP(K188,【参考】数式用２!$A$2:$AC$48,MATCH(P188,【参考】数式用２!$C$4:$AC$4,0)+2,0),"")</f>
        <v>9.1999999999999985E-2</v>
      </c>
      <c r="R188" s="1145" t="s">
        <v>388</v>
      </c>
      <c r="S188" s="1148">
        <v>7</v>
      </c>
      <c r="T188" s="1065" t="s">
        <v>477</v>
      </c>
      <c r="U188" s="1148">
        <v>4</v>
      </c>
      <c r="V188" s="1065" t="s">
        <v>478</v>
      </c>
      <c r="W188" s="1148">
        <v>8</v>
      </c>
      <c r="X188" s="1065" t="s">
        <v>477</v>
      </c>
      <c r="Y188" s="1148">
        <v>3</v>
      </c>
      <c r="Z188" s="1065" t="s">
        <v>479</v>
      </c>
      <c r="AA188" s="1065" t="s">
        <v>291</v>
      </c>
      <c r="AB188" s="1065">
        <f>IF(S188&gt;=1,(W188*12+Y188)-(S188*12+U188)+1,"")</f>
        <v>12</v>
      </c>
      <c r="AC188" s="1068" t="s">
        <v>480</v>
      </c>
      <c r="AD188" s="1059" t="str">
        <f>IFERROR(ROUNDDOWN(ROUND(L188*Q188,0)*M188,0)*AB188,"")</f>
        <v/>
      </c>
      <c r="AE188" s="1062" t="str">
        <f>IFERROR(ROUNDDOWN(ROUNDDOWN(ROUND(L188*VLOOKUP(K188,【参考】数式用２!$A$2:$AC$48,MATCH("処遇改善加算Ⅳ",【参考】数式用２!$C$4:$O$4,0)+2,0),0)*M188,0)*AB188*0.5,0), "")</f>
        <v/>
      </c>
      <c r="AF188" s="1125" t="s">
        <v>47</v>
      </c>
      <c r="AG188" s="1059" t="str">
        <f>IF(AND(AQ188&lt;&gt;"対象外", P188&lt;&gt;""),ROUNDDOWN(ROUND(L188*VLOOKUP(K188,【参考】数式用２!$A$2:$K$48,MATCH("ベア加算あり",【参考】数式用２!$C$4:$K$4,0)+2,0),0)*M188,0)*AB188,"")</f>
        <v/>
      </c>
      <c r="AH188" s="1128"/>
      <c r="AI188" s="1125" t="s">
        <v>481</v>
      </c>
      <c r="AJ188" s="1125" t="s">
        <v>481</v>
      </c>
      <c r="AK188" s="1131"/>
      <c r="AL188" s="1134" t="s">
        <v>504</v>
      </c>
      <c r="AM188" s="690"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485</v>
      </c>
      <c r="O192" s="1056">
        <f>IFERROR(VLOOKUP(K192,【参考】数式用２!$A$2:$AD$48,MATCH(N192,【参考】数式用２!$C$4:$AD$4,0)+2,0),"")</f>
        <v>6.3999999999999987E-2</v>
      </c>
      <c r="P192" s="1139" t="s">
        <v>476</v>
      </c>
      <c r="Q192" s="1142">
        <f>IFERROR(VLOOKUP(K192,【参考】数式用２!$A$2:$AC$48,MATCH(P192,【参考】数式用２!$C$4:$AC$4,0)+2,0),"")</f>
        <v>9.1999999999999985E-2</v>
      </c>
      <c r="R192" s="1145" t="s">
        <v>388</v>
      </c>
      <c r="S192" s="1148">
        <v>7</v>
      </c>
      <c r="T192" s="1065" t="s">
        <v>477</v>
      </c>
      <c r="U192" s="1148">
        <v>4</v>
      </c>
      <c r="V192" s="1065" t="s">
        <v>478</v>
      </c>
      <c r="W192" s="1148">
        <v>8</v>
      </c>
      <c r="X192" s="1065" t="s">
        <v>477</v>
      </c>
      <c r="Y192" s="1148">
        <v>3</v>
      </c>
      <c r="Z192" s="1065" t="s">
        <v>479</v>
      </c>
      <c r="AA192" s="1065" t="s">
        <v>291</v>
      </c>
      <c r="AB192" s="1065">
        <f>IF(S192&gt;=1,(W192*12+Y192)-(S192*12+U192)+1,"")</f>
        <v>12</v>
      </c>
      <c r="AC192" s="1068" t="s">
        <v>480</v>
      </c>
      <c r="AD192" s="1059" t="str">
        <f>IFERROR(ROUNDDOWN(ROUND(L192*Q192,0)*M192,0)*AB192,"")</f>
        <v/>
      </c>
      <c r="AE192" s="1062" t="str">
        <f>IFERROR(ROUNDDOWN(ROUNDDOWN(ROUND(L192*VLOOKUP(K192,【参考】数式用２!$A$2:$AC$48,MATCH("処遇改善加算Ⅳ",【参考】数式用２!$C$4:$O$4,0)+2,0),0)*M192,0)*AB192*0.5,0), "")</f>
        <v/>
      </c>
      <c r="AF192" s="1125" t="s">
        <v>47</v>
      </c>
      <c r="AG192" s="1059" t="str">
        <f>IF(AND(AQ192&lt;&gt;"対象外", P192&lt;&gt;""),ROUNDDOWN(ROUND(L192*VLOOKUP(K192,【参考】数式用２!$A$2:$K$48,MATCH("ベア加算あり",【参考】数式用２!$C$4:$K$4,0)+2,0),0)*M192,0)*AB192,"")</f>
        <v/>
      </c>
      <c r="AH192" s="1128"/>
      <c r="AI192" s="1125" t="s">
        <v>481</v>
      </c>
      <c r="AJ192" s="1125" t="s">
        <v>47</v>
      </c>
      <c r="AK192" s="1131"/>
      <c r="AL192" s="1134" t="s">
        <v>504</v>
      </c>
      <c r="AM192" s="690"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485</v>
      </c>
      <c r="O196" s="1056">
        <f>IFERROR(VLOOKUP(K196,【参考】数式用２!$A$2:$AD$48,MATCH(N196,【参考】数式用２!$C$4:$AD$4,0)+2,0),"")</f>
        <v>6.3999999999999987E-2</v>
      </c>
      <c r="P196" s="1139" t="s">
        <v>476</v>
      </c>
      <c r="Q196" s="1142">
        <f>IFERROR(VLOOKUP(K196,【参考】数式用２!$A$2:$AC$48,MATCH(P196,【参考】数式用２!$C$4:$AC$4,0)+2,0),"")</f>
        <v>9.1999999999999985E-2</v>
      </c>
      <c r="R196" s="1145" t="s">
        <v>388</v>
      </c>
      <c r="S196" s="1148">
        <v>7</v>
      </c>
      <c r="T196" s="1065" t="s">
        <v>477</v>
      </c>
      <c r="U196" s="1148">
        <v>4</v>
      </c>
      <c r="V196" s="1065" t="s">
        <v>478</v>
      </c>
      <c r="W196" s="1148">
        <v>8</v>
      </c>
      <c r="X196" s="1065" t="s">
        <v>477</v>
      </c>
      <c r="Y196" s="1148">
        <v>3</v>
      </c>
      <c r="Z196" s="1065" t="s">
        <v>479</v>
      </c>
      <c r="AA196" s="1065" t="s">
        <v>291</v>
      </c>
      <c r="AB196" s="1065">
        <f>IF(S196&gt;=1,(W196*12+Y196)-(S196*12+U196)+1,"")</f>
        <v>12</v>
      </c>
      <c r="AC196" s="1068" t="s">
        <v>480</v>
      </c>
      <c r="AD196" s="1059" t="str">
        <f>IFERROR(ROUNDDOWN(ROUND(L196*Q196,0)*M196,0)*AB196,"")</f>
        <v/>
      </c>
      <c r="AE196" s="1062" t="str">
        <f>IFERROR(ROUNDDOWN(ROUNDDOWN(ROUND(L196*VLOOKUP(K196,【参考】数式用２!$A$2:$AC$48,MATCH("処遇改善加算Ⅳ",【参考】数式用２!$C$4:$O$4,0)+2,0),0)*M196,0)*AB196*0.5,0), "")</f>
        <v/>
      </c>
      <c r="AF196" s="1125" t="s">
        <v>47</v>
      </c>
      <c r="AG196" s="1059" t="str">
        <f>IF(AND(AQ196&lt;&gt;"対象外", P196&lt;&gt;""),ROUNDDOWN(ROUND(L196*VLOOKUP(K196,【参考】数式用２!$A$2:$K$48,MATCH("ベア加算あり",【参考】数式用２!$C$4:$K$4,0)+2,0),0)*M196,0)*AB196,"")</f>
        <v/>
      </c>
      <c r="AH196" s="1128"/>
      <c r="AI196" s="1125" t="s">
        <v>47</v>
      </c>
      <c r="AJ196" s="1125" t="s">
        <v>481</v>
      </c>
      <c r="AK196" s="1131"/>
      <c r="AL196" s="1134" t="s">
        <v>504</v>
      </c>
      <c r="AM196" s="690"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388</v>
      </c>
      <c r="S200" s="1148"/>
      <c r="T200" s="1065" t="s">
        <v>477</v>
      </c>
      <c r="U200" s="1148"/>
      <c r="V200" s="1065" t="s">
        <v>478</v>
      </c>
      <c r="W200" s="1148"/>
      <c r="X200" s="1065" t="s">
        <v>477</v>
      </c>
      <c r="Y200" s="1148"/>
      <c r="Z200" s="1065" t="s">
        <v>479</v>
      </c>
      <c r="AA200" s="1065" t="s">
        <v>291</v>
      </c>
      <c r="AB200" s="1065" t="str">
        <f>IF(S200&gt;=1,(W200*12+Y200)-(S200*12+U200)+1,"")</f>
        <v/>
      </c>
      <c r="AC200" s="1068" t="s">
        <v>480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0"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388</v>
      </c>
      <c r="S204" s="1148"/>
      <c r="T204" s="1065" t="s">
        <v>477</v>
      </c>
      <c r="U204" s="1148"/>
      <c r="V204" s="1065" t="s">
        <v>478</v>
      </c>
      <c r="W204" s="1148"/>
      <c r="X204" s="1065" t="s">
        <v>477</v>
      </c>
      <c r="Y204" s="1148"/>
      <c r="Z204" s="1065" t="s">
        <v>479</v>
      </c>
      <c r="AA204" s="1065" t="s">
        <v>291</v>
      </c>
      <c r="AB204" s="1065" t="str">
        <f>IF(S204&gt;=1,(W204*12+Y204)-(S204*12+U204)+1,"")</f>
        <v/>
      </c>
      <c r="AC204" s="1068" t="s">
        <v>480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0"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388</v>
      </c>
      <c r="S208" s="1148"/>
      <c r="T208" s="1065" t="s">
        <v>477</v>
      </c>
      <c r="U208" s="1148"/>
      <c r="V208" s="1065" t="s">
        <v>478</v>
      </c>
      <c r="W208" s="1148"/>
      <c r="X208" s="1065" t="s">
        <v>477</v>
      </c>
      <c r="Y208" s="1148"/>
      <c r="Z208" s="1065" t="s">
        <v>479</v>
      </c>
      <c r="AA208" s="1065" t="s">
        <v>291</v>
      </c>
      <c r="AB208" s="1065" t="str">
        <f>IF(S208&gt;=1,(W208*12+Y208)-(S208*12+U208)+1,"")</f>
        <v/>
      </c>
      <c r="AC208" s="1068" t="s">
        <v>480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0"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388</v>
      </c>
      <c r="S212" s="1148"/>
      <c r="T212" s="1065" t="s">
        <v>477</v>
      </c>
      <c r="U212" s="1148"/>
      <c r="V212" s="1065" t="s">
        <v>478</v>
      </c>
      <c r="W212" s="1148"/>
      <c r="X212" s="1065" t="s">
        <v>477</v>
      </c>
      <c r="Y212" s="1148"/>
      <c r="Z212" s="1065" t="s">
        <v>479</v>
      </c>
      <c r="AA212" s="1065" t="s">
        <v>291</v>
      </c>
      <c r="AB212" s="1065" t="str">
        <f>IF(S212&gt;=1,(W212*12+Y212)-(S212*12+U212)+1,"")</f>
        <v/>
      </c>
      <c r="AC212" s="1068" t="s">
        <v>480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0"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388</v>
      </c>
      <c r="S216" s="1148"/>
      <c r="T216" s="1065" t="s">
        <v>477</v>
      </c>
      <c r="U216" s="1148"/>
      <c r="V216" s="1065" t="s">
        <v>478</v>
      </c>
      <c r="W216" s="1148"/>
      <c r="X216" s="1065" t="s">
        <v>477</v>
      </c>
      <c r="Y216" s="1148"/>
      <c r="Z216" s="1065" t="s">
        <v>479</v>
      </c>
      <c r="AA216" s="1065" t="s">
        <v>291</v>
      </c>
      <c r="AB216" s="1065" t="str">
        <f>IF(S216&gt;=1,(W216*12+Y216)-(S216*12+U216)+1,"")</f>
        <v/>
      </c>
      <c r="AC216" s="1068" t="s">
        <v>480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0"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388</v>
      </c>
      <c r="S220" s="1148"/>
      <c r="T220" s="1065" t="s">
        <v>477</v>
      </c>
      <c r="U220" s="1148"/>
      <c r="V220" s="1065" t="s">
        <v>478</v>
      </c>
      <c r="W220" s="1148"/>
      <c r="X220" s="1065" t="s">
        <v>477</v>
      </c>
      <c r="Y220" s="1148"/>
      <c r="Z220" s="1065" t="s">
        <v>479</v>
      </c>
      <c r="AA220" s="1065" t="s">
        <v>291</v>
      </c>
      <c r="AB220" s="1065" t="str">
        <f>IF(S220&gt;=1,(W220*12+Y220)-(S220*12+U220)+1,"")</f>
        <v/>
      </c>
      <c r="AC220" s="1068" t="s">
        <v>480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0"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388</v>
      </c>
      <c r="S224" s="1148"/>
      <c r="T224" s="1065" t="s">
        <v>477</v>
      </c>
      <c r="U224" s="1148"/>
      <c r="V224" s="1065" t="s">
        <v>478</v>
      </c>
      <c r="W224" s="1148"/>
      <c r="X224" s="1065" t="s">
        <v>477</v>
      </c>
      <c r="Y224" s="1148"/>
      <c r="Z224" s="1065" t="s">
        <v>479</v>
      </c>
      <c r="AA224" s="1065" t="s">
        <v>291</v>
      </c>
      <c r="AB224" s="1065" t="str">
        <f>IF(S224&gt;=1,(W224*12+Y224)-(S224*12+U224)+1,"")</f>
        <v/>
      </c>
      <c r="AC224" s="1068" t="s">
        <v>480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0"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388</v>
      </c>
      <c r="S228" s="1148"/>
      <c r="T228" s="1065" t="s">
        <v>477</v>
      </c>
      <c r="U228" s="1148"/>
      <c r="V228" s="1065" t="s">
        <v>478</v>
      </c>
      <c r="W228" s="1148"/>
      <c r="X228" s="1065" t="s">
        <v>477</v>
      </c>
      <c r="Y228" s="1148"/>
      <c r="Z228" s="1065" t="s">
        <v>479</v>
      </c>
      <c r="AA228" s="1065" t="s">
        <v>291</v>
      </c>
      <c r="AB228" s="1065" t="str">
        <f>IF(S228&gt;=1,(W228*12+Y228)-(S228*12+U228)+1,"")</f>
        <v/>
      </c>
      <c r="AC228" s="1068" t="s">
        <v>480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0"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388</v>
      </c>
      <c r="S232" s="1148"/>
      <c r="T232" s="1065" t="s">
        <v>477</v>
      </c>
      <c r="U232" s="1148"/>
      <c r="V232" s="1065" t="s">
        <v>478</v>
      </c>
      <c r="W232" s="1148"/>
      <c r="X232" s="1065" t="s">
        <v>477</v>
      </c>
      <c r="Y232" s="1148"/>
      <c r="Z232" s="1065" t="s">
        <v>479</v>
      </c>
      <c r="AA232" s="1065" t="s">
        <v>291</v>
      </c>
      <c r="AB232" s="1065" t="str">
        <f>IF(S232&gt;=1,(W232*12+Y232)-(S232*12+U232)+1,"")</f>
        <v/>
      </c>
      <c r="AC232" s="1068" t="s">
        <v>480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0"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388</v>
      </c>
      <c r="S236" s="1148"/>
      <c r="T236" s="1065" t="s">
        <v>477</v>
      </c>
      <c r="U236" s="1148"/>
      <c r="V236" s="1065" t="s">
        <v>478</v>
      </c>
      <c r="W236" s="1148"/>
      <c r="X236" s="1065" t="s">
        <v>477</v>
      </c>
      <c r="Y236" s="1148"/>
      <c r="Z236" s="1065" t="s">
        <v>479</v>
      </c>
      <c r="AA236" s="1065" t="s">
        <v>291</v>
      </c>
      <c r="AB236" s="1065" t="str">
        <f>IF(S236&gt;=1,(W236*12+Y236)-(S236*12+U236)+1,"")</f>
        <v/>
      </c>
      <c r="AC236" s="1068" t="s">
        <v>480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0"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388</v>
      </c>
      <c r="S240" s="1148"/>
      <c r="T240" s="1065" t="s">
        <v>477</v>
      </c>
      <c r="U240" s="1148"/>
      <c r="V240" s="1065" t="s">
        <v>478</v>
      </c>
      <c r="W240" s="1148"/>
      <c r="X240" s="1065" t="s">
        <v>477</v>
      </c>
      <c r="Y240" s="1148"/>
      <c r="Z240" s="1065" t="s">
        <v>479</v>
      </c>
      <c r="AA240" s="1065" t="s">
        <v>291</v>
      </c>
      <c r="AB240" s="1065" t="str">
        <f>IF(S240&gt;=1,(W240*12+Y240)-(S240*12+U240)+1,"")</f>
        <v/>
      </c>
      <c r="AC240" s="1068" t="s">
        <v>480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0"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388</v>
      </c>
      <c r="S244" s="1148"/>
      <c r="T244" s="1065" t="s">
        <v>477</v>
      </c>
      <c r="U244" s="1148"/>
      <c r="V244" s="1065" t="s">
        <v>478</v>
      </c>
      <c r="W244" s="1148"/>
      <c r="X244" s="1065" t="s">
        <v>477</v>
      </c>
      <c r="Y244" s="1148"/>
      <c r="Z244" s="1065" t="s">
        <v>479</v>
      </c>
      <c r="AA244" s="1065" t="s">
        <v>291</v>
      </c>
      <c r="AB244" s="1065" t="str">
        <f>IF(S244&gt;=1,(W244*12+Y244)-(S244*12+U244)+1,"")</f>
        <v/>
      </c>
      <c r="AC244" s="1068" t="s">
        <v>480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0"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388</v>
      </c>
      <c r="S248" s="1148"/>
      <c r="T248" s="1065" t="s">
        <v>477</v>
      </c>
      <c r="U248" s="1148"/>
      <c r="V248" s="1065" t="s">
        <v>478</v>
      </c>
      <c r="W248" s="1148"/>
      <c r="X248" s="1065" t="s">
        <v>477</v>
      </c>
      <c r="Y248" s="1148"/>
      <c r="Z248" s="1065" t="s">
        <v>479</v>
      </c>
      <c r="AA248" s="1065" t="s">
        <v>291</v>
      </c>
      <c r="AB248" s="1065" t="str">
        <f>IF(S248&gt;=1,(W248*12+Y248)-(S248*12+U248)+1,"")</f>
        <v/>
      </c>
      <c r="AC248" s="1068" t="s">
        <v>480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0"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388</v>
      </c>
      <c r="S252" s="1148"/>
      <c r="T252" s="1065" t="s">
        <v>477</v>
      </c>
      <c r="U252" s="1148"/>
      <c r="V252" s="1065" t="s">
        <v>478</v>
      </c>
      <c r="W252" s="1148"/>
      <c r="X252" s="1065" t="s">
        <v>477</v>
      </c>
      <c r="Y252" s="1148"/>
      <c r="Z252" s="1065" t="s">
        <v>479</v>
      </c>
      <c r="AA252" s="1065" t="s">
        <v>291</v>
      </c>
      <c r="AB252" s="1065" t="str">
        <f>IF(S252&gt;=1,(W252*12+Y252)-(S252*12+U252)+1,"")</f>
        <v/>
      </c>
      <c r="AC252" s="1068" t="s">
        <v>480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0"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388</v>
      </c>
      <c r="S256" s="1148"/>
      <c r="T256" s="1065" t="s">
        <v>477</v>
      </c>
      <c r="U256" s="1148"/>
      <c r="V256" s="1065" t="s">
        <v>478</v>
      </c>
      <c r="W256" s="1148"/>
      <c r="X256" s="1065" t="s">
        <v>477</v>
      </c>
      <c r="Y256" s="1148"/>
      <c r="Z256" s="1065" t="s">
        <v>479</v>
      </c>
      <c r="AA256" s="1065" t="s">
        <v>291</v>
      </c>
      <c r="AB256" s="1065" t="str">
        <f>IF(S256&gt;=1,(W256*12+Y256)-(S256*12+U256)+1,"")</f>
        <v/>
      </c>
      <c r="AC256" s="1068" t="s">
        <v>480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0"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388</v>
      </c>
      <c r="S260" s="1148"/>
      <c r="T260" s="1065" t="s">
        <v>477</v>
      </c>
      <c r="U260" s="1148"/>
      <c r="V260" s="1065" t="s">
        <v>478</v>
      </c>
      <c r="W260" s="1148"/>
      <c r="X260" s="1065" t="s">
        <v>477</v>
      </c>
      <c r="Y260" s="1148"/>
      <c r="Z260" s="1065" t="s">
        <v>479</v>
      </c>
      <c r="AA260" s="1065" t="s">
        <v>291</v>
      </c>
      <c r="AB260" s="1065" t="str">
        <f>IF(S260&gt;=1,(W260*12+Y260)-(S260*12+U260)+1,"")</f>
        <v/>
      </c>
      <c r="AC260" s="1068" t="s">
        <v>480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0"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388</v>
      </c>
      <c r="S264" s="1148"/>
      <c r="T264" s="1065" t="s">
        <v>477</v>
      </c>
      <c r="U264" s="1148"/>
      <c r="V264" s="1065" t="s">
        <v>478</v>
      </c>
      <c r="W264" s="1148"/>
      <c r="X264" s="1065" t="s">
        <v>477</v>
      </c>
      <c r="Y264" s="1148"/>
      <c r="Z264" s="1065" t="s">
        <v>479</v>
      </c>
      <c r="AA264" s="1065" t="s">
        <v>291</v>
      </c>
      <c r="AB264" s="1065" t="str">
        <f>IF(S264&gt;=1,(W264*12+Y264)-(S264*12+U264)+1,"")</f>
        <v/>
      </c>
      <c r="AC264" s="1068" t="s">
        <v>480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0"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388</v>
      </c>
      <c r="S268" s="1148"/>
      <c r="T268" s="1065" t="s">
        <v>477</v>
      </c>
      <c r="U268" s="1148"/>
      <c r="V268" s="1065" t="s">
        <v>478</v>
      </c>
      <c r="W268" s="1148"/>
      <c r="X268" s="1065" t="s">
        <v>477</v>
      </c>
      <c r="Y268" s="1148"/>
      <c r="Z268" s="1065" t="s">
        <v>479</v>
      </c>
      <c r="AA268" s="1065" t="s">
        <v>291</v>
      </c>
      <c r="AB268" s="1065" t="str">
        <f>IF(S268&gt;=1,(W268*12+Y268)-(S268*12+U268)+1,"")</f>
        <v/>
      </c>
      <c r="AC268" s="1068" t="s">
        <v>480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0"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388</v>
      </c>
      <c r="S272" s="1148"/>
      <c r="T272" s="1065" t="s">
        <v>477</v>
      </c>
      <c r="U272" s="1148"/>
      <c r="V272" s="1065" t="s">
        <v>478</v>
      </c>
      <c r="W272" s="1148"/>
      <c r="X272" s="1065" t="s">
        <v>477</v>
      </c>
      <c r="Y272" s="1148"/>
      <c r="Z272" s="1065" t="s">
        <v>479</v>
      </c>
      <c r="AA272" s="1065" t="s">
        <v>291</v>
      </c>
      <c r="AB272" s="1065" t="str">
        <f>IF(S272&gt;=1,(W272*12+Y272)-(S272*12+U272)+1,"")</f>
        <v/>
      </c>
      <c r="AC272" s="1068" t="s">
        <v>480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0"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388</v>
      </c>
      <c r="S276" s="1148"/>
      <c r="T276" s="1065" t="s">
        <v>477</v>
      </c>
      <c r="U276" s="1148"/>
      <c r="V276" s="1065" t="s">
        <v>478</v>
      </c>
      <c r="W276" s="1148"/>
      <c r="X276" s="1065" t="s">
        <v>477</v>
      </c>
      <c r="Y276" s="1148"/>
      <c r="Z276" s="1065" t="s">
        <v>479</v>
      </c>
      <c r="AA276" s="1065" t="s">
        <v>291</v>
      </c>
      <c r="AB276" s="1065" t="str">
        <f>IF(S276&gt;=1,(W276*12+Y276)-(S276*12+U276)+1,"")</f>
        <v/>
      </c>
      <c r="AC276" s="1068" t="s">
        <v>480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0"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388</v>
      </c>
      <c r="S280" s="1148"/>
      <c r="T280" s="1065" t="s">
        <v>477</v>
      </c>
      <c r="U280" s="1148"/>
      <c r="V280" s="1065" t="s">
        <v>478</v>
      </c>
      <c r="W280" s="1148"/>
      <c r="X280" s="1065" t="s">
        <v>477</v>
      </c>
      <c r="Y280" s="1148"/>
      <c r="Z280" s="1065" t="s">
        <v>479</v>
      </c>
      <c r="AA280" s="1065" t="s">
        <v>291</v>
      </c>
      <c r="AB280" s="1065" t="str">
        <f>IF(S280&gt;=1,(W280*12+Y280)-(S280*12+U280)+1,"")</f>
        <v/>
      </c>
      <c r="AC280" s="1068" t="s">
        <v>480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0"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388</v>
      </c>
      <c r="S284" s="1148"/>
      <c r="T284" s="1065" t="s">
        <v>477</v>
      </c>
      <c r="U284" s="1148"/>
      <c r="V284" s="1065" t="s">
        <v>478</v>
      </c>
      <c r="W284" s="1148"/>
      <c r="X284" s="1065" t="s">
        <v>477</v>
      </c>
      <c r="Y284" s="1148"/>
      <c r="Z284" s="1065" t="s">
        <v>479</v>
      </c>
      <c r="AA284" s="1065" t="s">
        <v>291</v>
      </c>
      <c r="AB284" s="1065" t="str">
        <f>IF(S284&gt;=1,(W284*12+Y284)-(S284*12+U284)+1,"")</f>
        <v/>
      </c>
      <c r="AC284" s="1068" t="s">
        <v>480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0"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388</v>
      </c>
      <c r="S288" s="1148"/>
      <c r="T288" s="1065" t="s">
        <v>477</v>
      </c>
      <c r="U288" s="1148"/>
      <c r="V288" s="1065" t="s">
        <v>478</v>
      </c>
      <c r="W288" s="1148"/>
      <c r="X288" s="1065" t="s">
        <v>477</v>
      </c>
      <c r="Y288" s="1148"/>
      <c r="Z288" s="1065" t="s">
        <v>479</v>
      </c>
      <c r="AA288" s="1065" t="s">
        <v>291</v>
      </c>
      <c r="AB288" s="1065" t="str">
        <f>IF(S288&gt;=1,(W288*12+Y288)-(S288*12+U288)+1,"")</f>
        <v/>
      </c>
      <c r="AC288" s="1068" t="s">
        <v>480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0"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388</v>
      </c>
      <c r="S292" s="1148"/>
      <c r="T292" s="1065" t="s">
        <v>477</v>
      </c>
      <c r="U292" s="1148"/>
      <c r="V292" s="1065" t="s">
        <v>478</v>
      </c>
      <c r="W292" s="1148"/>
      <c r="X292" s="1065" t="s">
        <v>477</v>
      </c>
      <c r="Y292" s="1148"/>
      <c r="Z292" s="1065" t="s">
        <v>479</v>
      </c>
      <c r="AA292" s="1065" t="s">
        <v>291</v>
      </c>
      <c r="AB292" s="1065" t="str">
        <f>IF(S292&gt;=1,(W292*12+Y292)-(S292*12+U292)+1,"")</f>
        <v/>
      </c>
      <c r="AC292" s="1068" t="s">
        <v>480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0"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388</v>
      </c>
      <c r="S296" s="1148"/>
      <c r="T296" s="1065" t="s">
        <v>477</v>
      </c>
      <c r="U296" s="1148"/>
      <c r="V296" s="1065" t="s">
        <v>478</v>
      </c>
      <c r="W296" s="1148"/>
      <c r="X296" s="1065" t="s">
        <v>477</v>
      </c>
      <c r="Y296" s="1148"/>
      <c r="Z296" s="1065" t="s">
        <v>479</v>
      </c>
      <c r="AA296" s="1065" t="s">
        <v>291</v>
      </c>
      <c r="AB296" s="1065" t="str">
        <f>IF(S296&gt;=1,(W296*12+Y296)-(S296*12+U296)+1,"")</f>
        <v/>
      </c>
      <c r="AC296" s="1068" t="s">
        <v>480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0"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388</v>
      </c>
      <c r="S300" s="1148"/>
      <c r="T300" s="1065" t="s">
        <v>477</v>
      </c>
      <c r="U300" s="1148"/>
      <c r="V300" s="1065" t="s">
        <v>478</v>
      </c>
      <c r="W300" s="1148"/>
      <c r="X300" s="1065" t="s">
        <v>477</v>
      </c>
      <c r="Y300" s="1148"/>
      <c r="Z300" s="1065" t="s">
        <v>479</v>
      </c>
      <c r="AA300" s="1065" t="s">
        <v>291</v>
      </c>
      <c r="AB300" s="1065" t="str">
        <f>IF(S300&gt;=1,(W300*12+Y300)-(S300*12+U300)+1,"")</f>
        <v/>
      </c>
      <c r="AC300" s="1068" t="s">
        <v>480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0"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388</v>
      </c>
      <c r="S304" s="1148"/>
      <c r="T304" s="1065" t="s">
        <v>477</v>
      </c>
      <c r="U304" s="1148"/>
      <c r="V304" s="1065" t="s">
        <v>478</v>
      </c>
      <c r="W304" s="1148"/>
      <c r="X304" s="1065" t="s">
        <v>477</v>
      </c>
      <c r="Y304" s="1148"/>
      <c r="Z304" s="1065" t="s">
        <v>479</v>
      </c>
      <c r="AA304" s="1065" t="s">
        <v>291</v>
      </c>
      <c r="AB304" s="1065" t="str">
        <f>IF(S304&gt;=1,(W304*12+Y304)-(S304*12+U304)+1,"")</f>
        <v/>
      </c>
      <c r="AC304" s="1068" t="s">
        <v>480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0"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388</v>
      </c>
      <c r="S308" s="1148"/>
      <c r="T308" s="1065" t="s">
        <v>477</v>
      </c>
      <c r="U308" s="1148"/>
      <c r="V308" s="1065" t="s">
        <v>478</v>
      </c>
      <c r="W308" s="1148"/>
      <c r="X308" s="1065" t="s">
        <v>477</v>
      </c>
      <c r="Y308" s="1148"/>
      <c r="Z308" s="1065" t="s">
        <v>479</v>
      </c>
      <c r="AA308" s="1065" t="s">
        <v>291</v>
      </c>
      <c r="AB308" s="1065" t="str">
        <f>IF(S308&gt;=1,(W308*12+Y308)-(S308*12+U308)+1,"")</f>
        <v/>
      </c>
      <c r="AC308" s="1068" t="s">
        <v>480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0"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388</v>
      </c>
      <c r="S312" s="1148"/>
      <c r="T312" s="1065" t="s">
        <v>477</v>
      </c>
      <c r="U312" s="1148"/>
      <c r="V312" s="1065" t="s">
        <v>478</v>
      </c>
      <c r="W312" s="1148"/>
      <c r="X312" s="1065" t="s">
        <v>477</v>
      </c>
      <c r="Y312" s="1148"/>
      <c r="Z312" s="1065" t="s">
        <v>479</v>
      </c>
      <c r="AA312" s="1065" t="s">
        <v>291</v>
      </c>
      <c r="AB312" s="1065" t="str">
        <f>IF(S312&gt;=1,(W312*12+Y312)-(S312*12+U312)+1,"")</f>
        <v/>
      </c>
      <c r="AC312" s="1068" t="s">
        <v>480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0"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388</v>
      </c>
      <c r="S316" s="1148"/>
      <c r="T316" s="1065" t="s">
        <v>477</v>
      </c>
      <c r="U316" s="1148"/>
      <c r="V316" s="1065" t="s">
        <v>478</v>
      </c>
      <c r="W316" s="1148"/>
      <c r="X316" s="1065" t="s">
        <v>477</v>
      </c>
      <c r="Y316" s="1148"/>
      <c r="Z316" s="1065" t="s">
        <v>479</v>
      </c>
      <c r="AA316" s="1065" t="s">
        <v>291</v>
      </c>
      <c r="AB316" s="1065" t="str">
        <f>IF(S316&gt;=1,(W316*12+Y316)-(S316*12+U316)+1,"")</f>
        <v/>
      </c>
      <c r="AC316" s="1068" t="s">
        <v>480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0"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388</v>
      </c>
      <c r="S320" s="1148"/>
      <c r="T320" s="1065" t="s">
        <v>477</v>
      </c>
      <c r="U320" s="1148"/>
      <c r="V320" s="1065" t="s">
        <v>478</v>
      </c>
      <c r="W320" s="1148"/>
      <c r="X320" s="1065" t="s">
        <v>477</v>
      </c>
      <c r="Y320" s="1148"/>
      <c r="Z320" s="1065" t="s">
        <v>479</v>
      </c>
      <c r="AA320" s="1065" t="s">
        <v>291</v>
      </c>
      <c r="AB320" s="1065" t="str">
        <f>IF(S320&gt;=1,(W320*12+Y320)-(S320*12+U320)+1,"")</f>
        <v/>
      </c>
      <c r="AC320" s="1068" t="s">
        <v>480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0"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388</v>
      </c>
      <c r="S324" s="1148"/>
      <c r="T324" s="1065" t="s">
        <v>477</v>
      </c>
      <c r="U324" s="1148"/>
      <c r="V324" s="1065" t="s">
        <v>478</v>
      </c>
      <c r="W324" s="1148"/>
      <c r="X324" s="1065" t="s">
        <v>477</v>
      </c>
      <c r="Y324" s="1148"/>
      <c r="Z324" s="1065" t="s">
        <v>479</v>
      </c>
      <c r="AA324" s="1065" t="s">
        <v>291</v>
      </c>
      <c r="AB324" s="1065" t="str">
        <f>IF(S324&gt;=1,(W324*12+Y324)-(S324*12+U324)+1,"")</f>
        <v/>
      </c>
      <c r="AC324" s="1068" t="s">
        <v>480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0"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388</v>
      </c>
      <c r="S328" s="1148"/>
      <c r="T328" s="1065" t="s">
        <v>477</v>
      </c>
      <c r="U328" s="1148"/>
      <c r="V328" s="1065" t="s">
        <v>478</v>
      </c>
      <c r="W328" s="1148"/>
      <c r="X328" s="1065" t="s">
        <v>477</v>
      </c>
      <c r="Y328" s="1148"/>
      <c r="Z328" s="1065" t="s">
        <v>479</v>
      </c>
      <c r="AA328" s="1065" t="s">
        <v>291</v>
      </c>
      <c r="AB328" s="1065" t="str">
        <f>IF(S328&gt;=1,(W328*12+Y328)-(S328*12+U328)+1,"")</f>
        <v/>
      </c>
      <c r="AC328" s="1068" t="s">
        <v>480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0"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388</v>
      </c>
      <c r="S332" s="1148"/>
      <c r="T332" s="1065" t="s">
        <v>477</v>
      </c>
      <c r="U332" s="1148"/>
      <c r="V332" s="1065" t="s">
        <v>478</v>
      </c>
      <c r="W332" s="1148"/>
      <c r="X332" s="1065" t="s">
        <v>477</v>
      </c>
      <c r="Y332" s="1148"/>
      <c r="Z332" s="1065" t="s">
        <v>479</v>
      </c>
      <c r="AA332" s="1065" t="s">
        <v>291</v>
      </c>
      <c r="AB332" s="1065" t="str">
        <f>IF(S332&gt;=1,(W332*12+Y332)-(S332*12+U332)+1,"")</f>
        <v/>
      </c>
      <c r="AC332" s="1068" t="s">
        <v>480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0"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388</v>
      </c>
      <c r="S336" s="1148"/>
      <c r="T336" s="1065" t="s">
        <v>477</v>
      </c>
      <c r="U336" s="1148"/>
      <c r="V336" s="1065" t="s">
        <v>478</v>
      </c>
      <c r="W336" s="1148"/>
      <c r="X336" s="1065" t="s">
        <v>477</v>
      </c>
      <c r="Y336" s="1148"/>
      <c r="Z336" s="1065" t="s">
        <v>479</v>
      </c>
      <c r="AA336" s="1065" t="s">
        <v>291</v>
      </c>
      <c r="AB336" s="1065" t="str">
        <f>IF(S336&gt;=1,(W336*12+Y336)-(S336*12+U336)+1,"")</f>
        <v/>
      </c>
      <c r="AC336" s="1068" t="s">
        <v>480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0"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388</v>
      </c>
      <c r="S340" s="1148"/>
      <c r="T340" s="1065" t="s">
        <v>477</v>
      </c>
      <c r="U340" s="1148"/>
      <c r="V340" s="1065" t="s">
        <v>478</v>
      </c>
      <c r="W340" s="1148"/>
      <c r="X340" s="1065" t="s">
        <v>477</v>
      </c>
      <c r="Y340" s="1148"/>
      <c r="Z340" s="1065" t="s">
        <v>479</v>
      </c>
      <c r="AA340" s="1065" t="s">
        <v>291</v>
      </c>
      <c r="AB340" s="1065" t="str">
        <f>IF(S340&gt;=1,(W340*12+Y340)-(S340*12+U340)+1,"")</f>
        <v/>
      </c>
      <c r="AC340" s="1068" t="s">
        <v>480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0"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388</v>
      </c>
      <c r="S344" s="1148"/>
      <c r="T344" s="1065" t="s">
        <v>477</v>
      </c>
      <c r="U344" s="1148"/>
      <c r="V344" s="1065" t="s">
        <v>478</v>
      </c>
      <c r="W344" s="1148"/>
      <c r="X344" s="1065" t="s">
        <v>477</v>
      </c>
      <c r="Y344" s="1148"/>
      <c r="Z344" s="1065" t="s">
        <v>479</v>
      </c>
      <c r="AA344" s="1065" t="s">
        <v>291</v>
      </c>
      <c r="AB344" s="1065" t="str">
        <f>IF(S344&gt;=1,(W344*12+Y344)-(S344*12+U344)+1,"")</f>
        <v/>
      </c>
      <c r="AC344" s="1068" t="s">
        <v>480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0"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388</v>
      </c>
      <c r="S348" s="1148"/>
      <c r="T348" s="1065" t="s">
        <v>477</v>
      </c>
      <c r="U348" s="1148"/>
      <c r="V348" s="1065" t="s">
        <v>478</v>
      </c>
      <c r="W348" s="1148"/>
      <c r="X348" s="1065" t="s">
        <v>477</v>
      </c>
      <c r="Y348" s="1148"/>
      <c r="Z348" s="1065" t="s">
        <v>479</v>
      </c>
      <c r="AA348" s="1065" t="s">
        <v>291</v>
      </c>
      <c r="AB348" s="1065" t="str">
        <f>IF(S348&gt;=1,(W348*12+Y348)-(S348*12+U348)+1,"")</f>
        <v/>
      </c>
      <c r="AC348" s="1068" t="s">
        <v>480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0"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388</v>
      </c>
      <c r="S352" s="1148"/>
      <c r="T352" s="1065" t="s">
        <v>477</v>
      </c>
      <c r="U352" s="1148"/>
      <c r="V352" s="1065" t="s">
        <v>478</v>
      </c>
      <c r="W352" s="1148"/>
      <c r="X352" s="1065" t="s">
        <v>477</v>
      </c>
      <c r="Y352" s="1148"/>
      <c r="Z352" s="1065" t="s">
        <v>479</v>
      </c>
      <c r="AA352" s="1065" t="s">
        <v>291</v>
      </c>
      <c r="AB352" s="1065" t="str">
        <f>IF(S352&gt;=1,(W352*12+Y352)-(S352*12+U352)+1,"")</f>
        <v/>
      </c>
      <c r="AC352" s="1068" t="s">
        <v>480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0"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388</v>
      </c>
      <c r="S356" s="1148"/>
      <c r="T356" s="1065" t="s">
        <v>477</v>
      </c>
      <c r="U356" s="1148"/>
      <c r="V356" s="1065" t="s">
        <v>478</v>
      </c>
      <c r="W356" s="1148"/>
      <c r="X356" s="1065" t="s">
        <v>477</v>
      </c>
      <c r="Y356" s="1148"/>
      <c r="Z356" s="1065" t="s">
        <v>479</v>
      </c>
      <c r="AA356" s="1065" t="s">
        <v>291</v>
      </c>
      <c r="AB356" s="1065" t="str">
        <f>IF(S356&gt;=1,(W356*12+Y356)-(S356*12+U356)+1,"")</f>
        <v/>
      </c>
      <c r="AC356" s="1068" t="s">
        <v>480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0"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388</v>
      </c>
      <c r="S360" s="1148"/>
      <c r="T360" s="1065" t="s">
        <v>477</v>
      </c>
      <c r="U360" s="1148"/>
      <c r="V360" s="1065" t="s">
        <v>478</v>
      </c>
      <c r="W360" s="1148"/>
      <c r="X360" s="1065" t="s">
        <v>477</v>
      </c>
      <c r="Y360" s="1148"/>
      <c r="Z360" s="1065" t="s">
        <v>479</v>
      </c>
      <c r="AA360" s="1065" t="s">
        <v>291</v>
      </c>
      <c r="AB360" s="1065" t="str">
        <f>IF(S360&gt;=1,(W360*12+Y360)-(S360*12+U360)+1,"")</f>
        <v/>
      </c>
      <c r="AC360" s="1068" t="s">
        <v>480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0"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388</v>
      </c>
      <c r="S364" s="1148"/>
      <c r="T364" s="1065" t="s">
        <v>477</v>
      </c>
      <c r="U364" s="1148"/>
      <c r="V364" s="1065" t="s">
        <v>478</v>
      </c>
      <c r="W364" s="1148"/>
      <c r="X364" s="1065" t="s">
        <v>477</v>
      </c>
      <c r="Y364" s="1148"/>
      <c r="Z364" s="1065" t="s">
        <v>479</v>
      </c>
      <c r="AA364" s="1065" t="s">
        <v>291</v>
      </c>
      <c r="AB364" s="1065" t="str">
        <f>IF(S364&gt;=1,(W364*12+Y364)-(S364*12+U364)+1,"")</f>
        <v/>
      </c>
      <c r="AC364" s="1068" t="s">
        <v>480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0"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388</v>
      </c>
      <c r="S368" s="1148"/>
      <c r="T368" s="1065" t="s">
        <v>477</v>
      </c>
      <c r="U368" s="1148"/>
      <c r="V368" s="1065" t="s">
        <v>478</v>
      </c>
      <c r="W368" s="1148"/>
      <c r="X368" s="1065" t="s">
        <v>477</v>
      </c>
      <c r="Y368" s="1148"/>
      <c r="Z368" s="1065" t="s">
        <v>479</v>
      </c>
      <c r="AA368" s="1065" t="s">
        <v>291</v>
      </c>
      <c r="AB368" s="1065" t="str">
        <f>IF(S368&gt;=1,(W368*12+Y368)-(S368*12+U368)+1,"")</f>
        <v/>
      </c>
      <c r="AC368" s="1068" t="s">
        <v>480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0"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388</v>
      </c>
      <c r="S372" s="1148"/>
      <c r="T372" s="1065" t="s">
        <v>477</v>
      </c>
      <c r="U372" s="1148"/>
      <c r="V372" s="1065" t="s">
        <v>478</v>
      </c>
      <c r="W372" s="1148"/>
      <c r="X372" s="1065" t="s">
        <v>477</v>
      </c>
      <c r="Y372" s="1148"/>
      <c r="Z372" s="1065" t="s">
        <v>479</v>
      </c>
      <c r="AA372" s="1065" t="s">
        <v>291</v>
      </c>
      <c r="AB372" s="1065" t="str">
        <f>IF(S372&gt;=1,(W372*12+Y372)-(S372*12+U372)+1,"")</f>
        <v/>
      </c>
      <c r="AC372" s="1068" t="s">
        <v>480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0"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388</v>
      </c>
      <c r="S376" s="1148"/>
      <c r="T376" s="1065" t="s">
        <v>477</v>
      </c>
      <c r="U376" s="1148"/>
      <c r="V376" s="1065" t="s">
        <v>478</v>
      </c>
      <c r="W376" s="1148"/>
      <c r="X376" s="1065" t="s">
        <v>477</v>
      </c>
      <c r="Y376" s="1148"/>
      <c r="Z376" s="1065" t="s">
        <v>479</v>
      </c>
      <c r="AA376" s="1065" t="s">
        <v>291</v>
      </c>
      <c r="AB376" s="1065" t="str">
        <f>IF(S376&gt;=1,(W376*12+Y376)-(S376*12+U376)+1,"")</f>
        <v/>
      </c>
      <c r="AC376" s="1068" t="s">
        <v>480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0"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388</v>
      </c>
      <c r="S380" s="1148"/>
      <c r="T380" s="1065" t="s">
        <v>477</v>
      </c>
      <c r="U380" s="1148"/>
      <c r="V380" s="1065" t="s">
        <v>478</v>
      </c>
      <c r="W380" s="1148"/>
      <c r="X380" s="1065" t="s">
        <v>477</v>
      </c>
      <c r="Y380" s="1148"/>
      <c r="Z380" s="1065" t="s">
        <v>479</v>
      </c>
      <c r="AA380" s="1065" t="s">
        <v>291</v>
      </c>
      <c r="AB380" s="1065" t="str">
        <f>IF(S380&gt;=1,(W380*12+Y380)-(S380*12+U380)+1,"")</f>
        <v/>
      </c>
      <c r="AC380" s="1068" t="s">
        <v>480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0"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388</v>
      </c>
      <c r="S384" s="1148"/>
      <c r="T384" s="1065" t="s">
        <v>477</v>
      </c>
      <c r="U384" s="1148"/>
      <c r="V384" s="1065" t="s">
        <v>478</v>
      </c>
      <c r="W384" s="1148"/>
      <c r="X384" s="1065" t="s">
        <v>477</v>
      </c>
      <c r="Y384" s="1148"/>
      <c r="Z384" s="1065" t="s">
        <v>479</v>
      </c>
      <c r="AA384" s="1065" t="s">
        <v>291</v>
      </c>
      <c r="AB384" s="1065" t="str">
        <f>IF(S384&gt;=1,(W384*12+Y384)-(S384*12+U384)+1,"")</f>
        <v/>
      </c>
      <c r="AC384" s="1068" t="s">
        <v>480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0"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388</v>
      </c>
      <c r="S388" s="1148"/>
      <c r="T388" s="1065" t="s">
        <v>477</v>
      </c>
      <c r="U388" s="1148"/>
      <c r="V388" s="1065" t="s">
        <v>478</v>
      </c>
      <c r="W388" s="1148"/>
      <c r="X388" s="1065" t="s">
        <v>477</v>
      </c>
      <c r="Y388" s="1148"/>
      <c r="Z388" s="1065" t="s">
        <v>479</v>
      </c>
      <c r="AA388" s="1065" t="s">
        <v>291</v>
      </c>
      <c r="AB388" s="1065" t="str">
        <f>IF(S388&gt;=1,(W388*12+Y388)-(S388*12+U388)+1,"")</f>
        <v/>
      </c>
      <c r="AC388" s="1068" t="s">
        <v>480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0"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388</v>
      </c>
      <c r="S392" s="1148"/>
      <c r="T392" s="1065" t="s">
        <v>477</v>
      </c>
      <c r="U392" s="1148"/>
      <c r="V392" s="1065" t="s">
        <v>478</v>
      </c>
      <c r="W392" s="1148"/>
      <c r="X392" s="1065" t="s">
        <v>477</v>
      </c>
      <c r="Y392" s="1148"/>
      <c r="Z392" s="1065" t="s">
        <v>479</v>
      </c>
      <c r="AA392" s="1065" t="s">
        <v>291</v>
      </c>
      <c r="AB392" s="1065" t="str">
        <f>IF(S392&gt;=1,(W392*12+Y392)-(S392*12+U392)+1,"")</f>
        <v/>
      </c>
      <c r="AC392" s="1068" t="s">
        <v>480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0"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388</v>
      </c>
      <c r="S396" s="1148"/>
      <c r="T396" s="1065" t="s">
        <v>477</v>
      </c>
      <c r="U396" s="1148"/>
      <c r="V396" s="1065" t="s">
        <v>478</v>
      </c>
      <c r="W396" s="1148"/>
      <c r="X396" s="1065" t="s">
        <v>477</v>
      </c>
      <c r="Y396" s="1148"/>
      <c r="Z396" s="1065" t="s">
        <v>479</v>
      </c>
      <c r="AA396" s="1065" t="s">
        <v>291</v>
      </c>
      <c r="AB396" s="1065" t="str">
        <f>IF(S396&gt;=1,(W396*12+Y396)-(S396*12+U396)+1,"")</f>
        <v/>
      </c>
      <c r="AC396" s="1068" t="s">
        <v>480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0"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388</v>
      </c>
      <c r="S400" s="1148"/>
      <c r="T400" s="1065" t="s">
        <v>477</v>
      </c>
      <c r="U400" s="1148"/>
      <c r="V400" s="1065" t="s">
        <v>478</v>
      </c>
      <c r="W400" s="1148"/>
      <c r="X400" s="1065" t="s">
        <v>477</v>
      </c>
      <c r="Y400" s="1148"/>
      <c r="Z400" s="1065" t="s">
        <v>479</v>
      </c>
      <c r="AA400" s="1065" t="s">
        <v>291</v>
      </c>
      <c r="AB400" s="1065" t="str">
        <f>IF(S400&gt;=1,(W400*12+Y400)-(S400*12+U400)+1,"")</f>
        <v/>
      </c>
      <c r="AC400" s="1068" t="s">
        <v>480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0"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388</v>
      </c>
      <c r="S404" s="1148"/>
      <c r="T404" s="1065" t="s">
        <v>477</v>
      </c>
      <c r="U404" s="1148"/>
      <c r="V404" s="1065" t="s">
        <v>478</v>
      </c>
      <c r="W404" s="1148"/>
      <c r="X404" s="1065" t="s">
        <v>477</v>
      </c>
      <c r="Y404" s="1148"/>
      <c r="Z404" s="1065" t="s">
        <v>479</v>
      </c>
      <c r="AA404" s="1065" t="s">
        <v>291</v>
      </c>
      <c r="AB404" s="1065" t="str">
        <f>IF(S404&gt;=1,(W404*12+Y404)-(S404*12+U404)+1,"")</f>
        <v/>
      </c>
      <c r="AC404" s="1068" t="s">
        <v>480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0"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388</v>
      </c>
      <c r="S408" s="1148"/>
      <c r="T408" s="1065" t="s">
        <v>477</v>
      </c>
      <c r="U408" s="1148"/>
      <c r="V408" s="1065" t="s">
        <v>478</v>
      </c>
      <c r="W408" s="1148"/>
      <c r="X408" s="1065" t="s">
        <v>477</v>
      </c>
      <c r="Y408" s="1148"/>
      <c r="Z408" s="1065" t="s">
        <v>479</v>
      </c>
      <c r="AA408" s="1065" t="s">
        <v>291</v>
      </c>
      <c r="AB408" s="1065" t="str">
        <f>IF(S408&gt;=1,(W408*12+Y408)-(S408*12+U408)+1,"")</f>
        <v/>
      </c>
      <c r="AC408" s="1068" t="s">
        <v>480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0"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254</v>
      </c>
      <c r="AC1" s="935"/>
      <c r="AD1" s="935"/>
      <c r="AE1" s="934" t="str">
        <f>IF(基本情報入力シート!AA16&lt;&gt;"", 基本情報入力シート!AA16, "")</f>
        <v>東京都</v>
      </c>
      <c r="AF1" s="935"/>
      <c r="AG1" s="935"/>
      <c r="AH1" s="935"/>
      <c r="AI1" s="960"/>
      <c r="AJ1" s="61"/>
      <c r="AK1" s="152"/>
      <c r="AL1" s="153"/>
      <c r="AM1" s="153"/>
      <c r="AN1" s="153"/>
      <c r="AO1" s="688"/>
      <c r="AP1" s="153"/>
      <c r="AQ1" s="153"/>
      <c r="AR1" s="153"/>
      <c r="AS1" s="153"/>
      <c r="AT1" s="153"/>
      <c r="AU1" s="153"/>
      <c r="AV1" s="153"/>
      <c r="AW1" s="154"/>
      <c r="AX1" s="144"/>
      <c r="AY1" s="838" t="s">
        <v>255</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6"/>
      <c r="AO2" s="145"/>
      <c r="AP2" s="687"/>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8"/>
      <c r="AZ3" s="838"/>
      <c r="BA3" s="838"/>
      <c r="BB3" s="838"/>
      <c r="BC3" s="838"/>
    </row>
    <row r="4" spans="1:55" s="29" customFormat="1" ht="13.5" customHeight="1">
      <c r="A4" s="1296" t="s">
        <v>16</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258</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259</v>
      </c>
      <c r="B6" s="885"/>
      <c r="C6" s="885"/>
      <c r="D6" s="885"/>
      <c r="E6" s="885"/>
      <c r="F6" s="1280"/>
      <c r="G6" s="110" t="s">
        <v>20</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16</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260</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261</v>
      </c>
      <c r="B11" s="1279"/>
      <c r="C11" s="1279"/>
      <c r="D11" s="1279"/>
      <c r="E11" s="1279"/>
      <c r="F11" s="1279"/>
      <c r="G11" s="1021" t="s">
        <v>39</v>
      </c>
      <c r="H11" s="1022"/>
      <c r="I11" s="1022"/>
      <c r="J11" s="1022"/>
      <c r="K11" s="1302" t="str">
        <f>IF(基本情報入力シート!L31="","",基本情報入力シート!L31)</f>
        <v>000-0000-0000</v>
      </c>
      <c r="L11" s="1303"/>
      <c r="M11" s="1303"/>
      <c r="N11" s="1303"/>
      <c r="O11" s="1303"/>
      <c r="P11" s="1303"/>
      <c r="Q11" s="1303"/>
      <c r="R11" s="1303"/>
      <c r="S11" s="1303"/>
      <c r="T11" s="1304"/>
      <c r="U11" s="1293" t="s">
        <v>41</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507</v>
      </c>
      <c r="AL13" s="1267"/>
      <c r="AM13" s="1267"/>
      <c r="AN13" s="1267"/>
      <c r="AO13" s="1267"/>
      <c r="AP13" s="1267"/>
      <c r="AQ13" s="1267"/>
      <c r="AR13" s="1267"/>
      <c r="AS13" s="1267"/>
      <c r="AT13" s="1267"/>
      <c r="AU13" s="1267"/>
      <c r="AV13" s="1268"/>
    </row>
    <row r="14" spans="1:55" ht="27.6" customHeight="1" thickBot="1">
      <c r="A14" s="1306" t="s">
        <v>508</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t="s">
        <v>509</v>
      </c>
      <c r="B15" s="1309" t="s">
        <v>510</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t="s">
        <v>509</v>
      </c>
      <c r="B16" s="1250" t="s">
        <v>511</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512</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513</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t="s">
        <v>509</v>
      </c>
      <c r="B19" s="1250" t="s">
        <v>514</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t="s">
        <v>509</v>
      </c>
      <c r="B20" s="786" t="s">
        <v>515</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516</v>
      </c>
      <c r="B21" s="1265"/>
      <c r="C21" s="1265"/>
      <c r="D21" s="1265"/>
      <c r="E21" s="1265"/>
      <c r="F21" s="1265"/>
      <c r="G21" s="1265"/>
      <c r="H21" s="1265"/>
      <c r="I21" s="1265"/>
      <c r="J21" s="1265"/>
      <c r="K21" s="1265"/>
      <c r="L21" s="1265"/>
      <c r="M21" s="1269" t="s">
        <v>517</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518</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368</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520</v>
      </c>
      <c r="AL25" s="1246"/>
      <c r="AM25" s="1246"/>
      <c r="AN25" s="1246"/>
      <c r="AO25" s="1246"/>
      <c r="AP25" s="1246"/>
      <c r="AQ25" s="1246"/>
      <c r="AR25" s="1246"/>
      <c r="AS25" s="1246"/>
      <c r="AT25" s="1246"/>
      <c r="AU25" s="1246"/>
      <c r="AV25" s="1247"/>
    </row>
    <row r="26" spans="1:48" ht="14.25" customHeight="1" thickBot="1">
      <c r="A26" s="1261" t="s">
        <v>521</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522</v>
      </c>
      <c r="AB26" s="1322"/>
      <c r="AC26" s="1322"/>
      <c r="AD26" s="1322"/>
      <c r="AE26" s="1322"/>
      <c r="AF26" s="1322"/>
      <c r="AG26" s="1322"/>
      <c r="AH26" s="1323"/>
      <c r="AI26" s="1324"/>
      <c r="AJ26" s="61"/>
      <c r="AL26" s="32"/>
    </row>
    <row r="27" spans="1:48" ht="19.95" customHeight="1">
      <c r="A27" s="148" t="s">
        <v>509</v>
      </c>
      <c r="B27" s="1048" t="s">
        <v>523</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378</v>
      </c>
      <c r="AB27" s="936"/>
      <c r="AC27" s="936"/>
      <c r="AD27" s="936"/>
      <c r="AE27" s="936"/>
      <c r="AF27" s="936"/>
      <c r="AG27" s="936"/>
      <c r="AH27" s="936"/>
      <c r="AI27" s="936"/>
      <c r="AJ27" s="68"/>
    </row>
    <row r="28" spans="1:48" ht="30" customHeight="1">
      <c r="A28" s="146" t="s">
        <v>509</v>
      </c>
      <c r="B28" s="1048" t="s">
        <v>524</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525</v>
      </c>
      <c r="AB28" s="1260"/>
      <c r="AC28" s="1260"/>
      <c r="AD28" s="1260"/>
      <c r="AE28" s="1260"/>
      <c r="AF28" s="1260"/>
      <c r="AG28" s="1260"/>
      <c r="AH28" s="1260"/>
      <c r="AI28" s="1260"/>
      <c r="AJ28" s="68"/>
    </row>
    <row r="29" spans="1:48" ht="30" customHeight="1">
      <c r="A29" s="146" t="s">
        <v>509</v>
      </c>
      <c r="B29" s="1307" t="s">
        <v>526</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527</v>
      </c>
      <c r="AB29" s="1260"/>
      <c r="AC29" s="1260"/>
      <c r="AD29" s="1260"/>
      <c r="AE29" s="1260"/>
      <c r="AF29" s="1260"/>
      <c r="AG29" s="1260"/>
      <c r="AH29" s="1260"/>
      <c r="AI29" s="1260"/>
      <c r="AJ29" s="41"/>
    </row>
    <row r="30" spans="1:48" ht="30" customHeight="1">
      <c r="A30" s="146" t="s">
        <v>509</v>
      </c>
      <c r="B30" s="1048" t="s">
        <v>377</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378</v>
      </c>
      <c r="AB30" s="936"/>
      <c r="AC30" s="936"/>
      <c r="AD30" s="936"/>
      <c r="AE30" s="936"/>
      <c r="AF30" s="936"/>
      <c r="AG30" s="936"/>
      <c r="AH30" s="936"/>
      <c r="AI30" s="936"/>
      <c r="AJ30" s="41"/>
      <c r="AK30" s="32"/>
    </row>
    <row r="31" spans="1:48" ht="30" customHeight="1">
      <c r="A31" s="146" t="s">
        <v>509</v>
      </c>
      <c r="B31" s="1048" t="s">
        <v>379</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380</v>
      </c>
      <c r="AB31" s="1260"/>
      <c r="AC31" s="1260"/>
      <c r="AD31" s="1260"/>
      <c r="AE31" s="1260"/>
      <c r="AF31" s="1260"/>
      <c r="AG31" s="1260"/>
      <c r="AH31" s="1260"/>
      <c r="AI31" s="1260"/>
      <c r="AJ31" s="41"/>
      <c r="AK31" s="32"/>
      <c r="AL31" s="33"/>
    </row>
    <row r="32" spans="1:48" ht="19.95" customHeight="1">
      <c r="A32" s="146" t="s">
        <v>509</v>
      </c>
      <c r="B32" s="1307" t="s">
        <v>528</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382</v>
      </c>
      <c r="AB32" s="949"/>
      <c r="AC32" s="949"/>
      <c r="AD32" s="949"/>
      <c r="AE32" s="949"/>
      <c r="AF32" s="949"/>
      <c r="AG32" s="949"/>
      <c r="AH32" s="949"/>
      <c r="AI32" s="949"/>
      <c r="AJ32" s="41"/>
      <c r="AK32" s="32"/>
      <c r="AL32" s="33"/>
    </row>
    <row r="33" spans="1:52" ht="19.95" customHeight="1" thickBot="1">
      <c r="A33" s="149" t="s">
        <v>509</v>
      </c>
      <c r="B33" s="1250" t="s">
        <v>529</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378</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530</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25" t="s">
        <v>531</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532</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t="s">
        <v>509</v>
      </c>
      <c r="C40" s="1325" t="s">
        <v>533</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534</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860">
        <v>7</v>
      </c>
      <c r="E43" s="1256"/>
      <c r="F43" s="46" t="s">
        <v>389</v>
      </c>
      <c r="G43" s="1254">
        <v>4</v>
      </c>
      <c r="H43" s="1255"/>
      <c r="I43" s="46" t="s">
        <v>390</v>
      </c>
      <c r="J43" s="1254">
        <v>1</v>
      </c>
      <c r="K43" s="1255"/>
      <c r="L43" s="46" t="s">
        <v>391</v>
      </c>
      <c r="M43" s="41"/>
      <c r="N43" s="860" t="s">
        <v>258</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392</v>
      </c>
      <c r="O44" s="1018"/>
      <c r="P44" s="1018"/>
      <c r="Q44" s="845" t="s">
        <v>29</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535</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538</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539</v>
      </c>
    </row>
    <row r="52" spans="1:53">
      <c r="A52" s="1234" t="s">
        <v>540</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541</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542</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543</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544</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545</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546</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547</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548</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61</v>
      </c>
      <c r="B63" s="1319"/>
      <c r="C63" s="1320" t="s">
        <v>550</v>
      </c>
      <c r="D63" s="1320"/>
      <c r="E63" s="1320"/>
      <c r="F63" s="1320"/>
      <c r="G63" s="1320"/>
      <c r="H63" s="1320" t="s">
        <v>551</v>
      </c>
      <c r="I63" s="1320"/>
      <c r="J63" s="1320"/>
      <c r="K63" s="1320"/>
      <c r="L63" s="1320"/>
      <c r="M63" s="1320"/>
      <c r="N63" s="1320"/>
      <c r="O63" s="1320"/>
      <c r="P63" s="1320"/>
      <c r="Q63" s="1320"/>
      <c r="R63" s="1320"/>
      <c r="S63" s="1320"/>
      <c r="T63" s="1316" t="s">
        <v>552</v>
      </c>
      <c r="U63" s="1317"/>
      <c r="V63" s="1317"/>
      <c r="W63" s="1317"/>
      <c r="X63" s="1317"/>
      <c r="Y63" s="1317"/>
      <c r="Z63" s="1317"/>
      <c r="AA63" s="1317"/>
      <c r="AB63" s="1317"/>
      <c r="AC63" s="1317"/>
      <c r="AD63" s="1317"/>
      <c r="AE63" s="1317"/>
      <c r="AF63" s="1317"/>
      <c r="AG63" s="1317"/>
      <c r="AH63" s="1317"/>
      <c r="AI63" s="1317"/>
      <c r="AJ63" s="1318"/>
      <c r="AK63" s="931" t="s">
        <v>553</v>
      </c>
      <c r="AL63" s="931"/>
      <c r="AM63" s="931"/>
      <c r="AN63" s="931"/>
      <c r="AO63" s="931"/>
      <c r="AP63" s="931"/>
      <c r="AQ63" s="931"/>
      <c r="AR63" s="931"/>
      <c r="AS63" s="931"/>
      <c r="AT63" s="931"/>
      <c r="AU63" s="931"/>
      <c r="AV63" s="932"/>
    </row>
    <row r="64" spans="1:53" ht="31.95"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554</v>
      </c>
      <c r="B1" s="61"/>
      <c r="C1" s="277"/>
      <c r="D1" s="276"/>
      <c r="E1" s="61"/>
      <c r="F1" s="61"/>
      <c r="G1" s="61"/>
      <c r="H1" s="61"/>
      <c r="I1" s="61"/>
      <c r="J1" s="279"/>
      <c r="K1" s="61"/>
      <c r="L1" s="280"/>
      <c r="M1" s="1333" t="s">
        <v>254</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255</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2" customHeight="1" thickBot="1">
      <c r="A3" s="1373" t="s">
        <v>258</v>
      </c>
      <c r="B3" s="1374"/>
      <c r="C3" s="1375" t="str">
        <f>IF(基本情報入力シート!L22="", "", 基本情報入力シート!L22)</f>
        <v>○○ケアサービス</v>
      </c>
      <c r="D3" s="1376"/>
      <c r="E3" s="1376"/>
      <c r="F3" s="1377"/>
      <c r="G3" s="282"/>
      <c r="H3" s="1358" t="s">
        <v>555</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556</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557</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558</v>
      </c>
      <c r="B8" s="1383" t="s">
        <v>559</v>
      </c>
      <c r="C8" s="1386" t="s">
        <v>51</v>
      </c>
      <c r="D8" s="1369" t="s">
        <v>52</v>
      </c>
      <c r="E8" s="1370"/>
      <c r="F8" s="1389" t="s">
        <v>438</v>
      </c>
      <c r="G8" s="1366" t="s">
        <v>54</v>
      </c>
      <c r="H8" s="1363" t="s">
        <v>55</v>
      </c>
      <c r="I8" s="1386" t="s">
        <v>560</v>
      </c>
      <c r="J8" s="1340" t="s">
        <v>561</v>
      </c>
      <c r="K8" s="1343" t="s">
        <v>562</v>
      </c>
      <c r="L8" s="1346" t="s">
        <v>563</v>
      </c>
      <c r="M8" s="1360" t="s">
        <v>564</v>
      </c>
      <c r="N8" s="1352" t="s">
        <v>565</v>
      </c>
      <c r="O8" s="1353"/>
      <c r="P8" s="1353"/>
      <c r="Q8" s="1354"/>
      <c r="R8" s="1349" t="s">
        <v>566</v>
      </c>
      <c r="S8" s="1337" t="s">
        <v>567</v>
      </c>
      <c r="T8" s="364" t="str">
        <f>IF(C3="", "", IF(AND(COUNTA(基本情報入力シート!X40:X2039)=COUNTA(基本情報入力シート!AE40:AE2039), COUNTIF(I11:I2010, "○")=COUNTIF(AH11:AH2010, "○")), "○","×"))</f>
        <v>○</v>
      </c>
      <c r="U8" s="930" t="s">
        <v>568</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v>
      </c>
      <c r="U9" s="930" t="s">
        <v>569</v>
      </c>
      <c r="V9" s="931"/>
      <c r="W9" s="931"/>
      <c r="X9" s="931"/>
      <c r="Y9" s="931"/>
      <c r="Z9" s="931"/>
      <c r="AA9" s="931"/>
      <c r="AB9" s="931"/>
      <c r="AC9" s="931"/>
      <c r="AD9" s="931"/>
      <c r="AE9" s="932"/>
      <c r="AF9" s="145"/>
      <c r="AG9" s="145"/>
      <c r="AH9" s="290"/>
    </row>
    <row r="10" spans="1:38" ht="47.25" customHeight="1" thickBot="1">
      <c r="A10" s="1382"/>
      <c r="B10" s="1385"/>
      <c r="C10" s="1388"/>
      <c r="D10" s="291" t="s">
        <v>61</v>
      </c>
      <c r="E10" s="291" t="s">
        <v>62</v>
      </c>
      <c r="F10" s="1391"/>
      <c r="G10" s="1368"/>
      <c r="H10" s="1365"/>
      <c r="I10" s="1388"/>
      <c r="J10" s="1342"/>
      <c r="K10" s="1345"/>
      <c r="L10" s="1348"/>
      <c r="M10" s="1362"/>
      <c r="N10" s="292" t="s">
        <v>570</v>
      </c>
      <c r="O10" s="292" t="s">
        <v>571</v>
      </c>
      <c r="P10" s="292" t="s">
        <v>572</v>
      </c>
      <c r="Q10" s="292" t="s">
        <v>573</v>
      </c>
      <c r="R10" s="1351"/>
      <c r="S10" s="1339"/>
      <c r="T10" s="364" t="str">
        <f>IF(C3="", "", IF(COUNTIFS(R11:R2010, "○", S11:S2010, "")=0, "○","×"))</f>
        <v>○</v>
      </c>
      <c r="U10" s="930" t="s">
        <v>574</v>
      </c>
      <c r="V10" s="931"/>
      <c r="W10" s="931"/>
      <c r="X10" s="931"/>
      <c r="Y10" s="931"/>
      <c r="Z10" s="931"/>
      <c r="AA10" s="931"/>
      <c r="AB10" s="931"/>
      <c r="AC10" s="931"/>
      <c r="AD10" s="931"/>
      <c r="AE10" s="932"/>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9" t="str">
        <f t="shared" si="2"/>
        <v/>
      </c>
      <c r="V13" s="1119"/>
      <c r="W13" s="1119"/>
      <c r="X13" s="1119"/>
      <c r="Y13" s="1119"/>
      <c r="Z13" s="1119"/>
      <c r="AA13" s="1119"/>
      <c r="AB13" s="1119"/>
      <c r="AC13" s="1119"/>
      <c r="AD13" s="1119"/>
      <c r="AE13" s="111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9" t="str">
        <f t="shared" si="2"/>
        <v/>
      </c>
      <c r="V14" s="1119"/>
      <c r="W14" s="1119"/>
      <c r="X14" s="1119"/>
      <c r="Y14" s="1119"/>
      <c r="Z14" s="1119"/>
      <c r="AA14" s="1119"/>
      <c r="AB14" s="1119"/>
      <c r="AC14" s="1119"/>
      <c r="AD14" s="1119"/>
      <c r="AE14" s="111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9" t="str">
        <f t="shared" si="2"/>
        <v/>
      </c>
      <c r="V15" s="1119"/>
      <c r="W15" s="1119"/>
      <c r="X15" s="1119"/>
      <c r="Y15" s="1119"/>
      <c r="Z15" s="1119"/>
      <c r="AA15" s="1119"/>
      <c r="AB15" s="1119"/>
      <c r="AC15" s="1119"/>
      <c r="AD15" s="1119"/>
      <c r="AE15" s="111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9" t="str">
        <f t="shared" si="2"/>
        <v/>
      </c>
      <c r="V16" s="1119"/>
      <c r="W16" s="1119"/>
      <c r="X16" s="1119"/>
      <c r="Y16" s="1119"/>
      <c r="Z16" s="1119"/>
      <c r="AA16" s="1119"/>
      <c r="AB16" s="1119"/>
      <c r="AC16" s="1119"/>
      <c r="AD16" s="1119"/>
      <c r="AE16" s="111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9" t="str">
        <f t="shared" si="2"/>
        <v/>
      </c>
      <c r="V17" s="1119"/>
      <c r="W17" s="1119"/>
      <c r="X17" s="1119"/>
      <c r="Y17" s="1119"/>
      <c r="Z17" s="1119"/>
      <c r="AA17" s="1119"/>
      <c r="AB17" s="1119"/>
      <c r="AC17" s="1119"/>
      <c r="AD17" s="1119"/>
      <c r="AE17" s="111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9" t="str">
        <f t="shared" si="2"/>
        <v/>
      </c>
      <c r="V18" s="1119"/>
      <c r="W18" s="1119"/>
      <c r="X18" s="1119"/>
      <c r="Y18" s="1119"/>
      <c r="Z18" s="1119"/>
      <c r="AA18" s="1119"/>
      <c r="AB18" s="1119"/>
      <c r="AC18" s="1119"/>
      <c r="AD18" s="1119"/>
      <c r="AE18" s="111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9" t="str">
        <f t="shared" si="2"/>
        <v/>
      </c>
      <c r="V19" s="1119"/>
      <c r="W19" s="1119"/>
      <c r="X19" s="1119"/>
      <c r="Y19" s="1119"/>
      <c r="Z19" s="1119"/>
      <c r="AA19" s="1119"/>
      <c r="AB19" s="1119"/>
      <c r="AC19" s="1119"/>
      <c r="AD19" s="1119"/>
      <c r="AE19" s="111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9" t="str">
        <f t="shared" si="2"/>
        <v/>
      </c>
      <c r="V20" s="1119"/>
      <c r="W20" s="1119"/>
      <c r="X20" s="1119"/>
      <c r="Y20" s="1119"/>
      <c r="Z20" s="1119"/>
      <c r="AA20" s="1119"/>
      <c r="AB20" s="1119"/>
      <c r="AC20" s="1119"/>
      <c r="AD20" s="1119"/>
      <c r="AE20" s="111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9" t="str">
        <f t="shared" si="2"/>
        <v/>
      </c>
      <c r="V21" s="1119"/>
      <c r="W21" s="1119"/>
      <c r="X21" s="1119"/>
      <c r="Y21" s="1119"/>
      <c r="Z21" s="1119"/>
      <c r="AA21" s="1119"/>
      <c r="AB21" s="1119"/>
      <c r="AC21" s="1119"/>
      <c r="AD21" s="1119"/>
      <c r="AE21" s="111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9" t="str">
        <f t="shared" si="2"/>
        <v/>
      </c>
      <c r="V22" s="1119"/>
      <c r="W22" s="1119"/>
      <c r="X22" s="1119"/>
      <c r="Y22" s="1119"/>
      <c r="Z22" s="1119"/>
      <c r="AA22" s="1119"/>
      <c r="AB22" s="1119"/>
      <c r="AC22" s="1119"/>
      <c r="AD22" s="1119"/>
      <c r="AE22" s="111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9" t="str">
        <f t="shared" si="2"/>
        <v/>
      </c>
      <c r="V23" s="1119"/>
      <c r="W23" s="1119"/>
      <c r="X23" s="1119"/>
      <c r="Y23" s="1119"/>
      <c r="Z23" s="1119"/>
      <c r="AA23" s="1119"/>
      <c r="AB23" s="1119"/>
      <c r="AC23" s="1119"/>
      <c r="AD23" s="1119"/>
      <c r="AE23" s="111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9" t="str">
        <f t="shared" si="2"/>
        <v/>
      </c>
      <c r="V24" s="1119"/>
      <c r="W24" s="1119"/>
      <c r="X24" s="1119"/>
      <c r="Y24" s="1119"/>
      <c r="Z24" s="1119"/>
      <c r="AA24" s="1119"/>
      <c r="AB24" s="1119"/>
      <c r="AC24" s="1119"/>
      <c r="AD24" s="1119"/>
      <c r="AE24" s="111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9" t="str">
        <f t="shared" si="2"/>
        <v/>
      </c>
      <c r="V25" s="1119"/>
      <c r="W25" s="1119"/>
      <c r="X25" s="1119"/>
      <c r="Y25" s="1119"/>
      <c r="Z25" s="1119"/>
      <c r="AA25" s="1119"/>
      <c r="AB25" s="1119"/>
      <c r="AC25" s="1119"/>
      <c r="AD25" s="1119"/>
      <c r="AE25" s="111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9" t="str">
        <f t="shared" si="2"/>
        <v/>
      </c>
      <c r="V26" s="1119"/>
      <c r="W26" s="1119"/>
      <c r="X26" s="1119"/>
      <c r="Y26" s="1119"/>
      <c r="Z26" s="1119"/>
      <c r="AA26" s="1119"/>
      <c r="AB26" s="1119"/>
      <c r="AC26" s="1119"/>
      <c r="AD26" s="1119"/>
      <c r="AE26" s="111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9" t="str">
        <f t="shared" si="2"/>
        <v/>
      </c>
      <c r="V27" s="1119"/>
      <c r="W27" s="1119"/>
      <c r="X27" s="1119"/>
      <c r="Y27" s="1119"/>
      <c r="Z27" s="1119"/>
      <c r="AA27" s="1119"/>
      <c r="AB27" s="1119"/>
      <c r="AC27" s="1119"/>
      <c r="AD27" s="1119"/>
      <c r="AE27" s="111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9" t="str">
        <f t="shared" si="2"/>
        <v/>
      </c>
      <c r="V28" s="1119"/>
      <c r="W28" s="1119"/>
      <c r="X28" s="1119"/>
      <c r="Y28" s="1119"/>
      <c r="Z28" s="1119"/>
      <c r="AA28" s="1119"/>
      <c r="AB28" s="1119"/>
      <c r="AC28" s="1119"/>
      <c r="AD28" s="1119"/>
      <c r="AE28" s="111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9" t="str">
        <f t="shared" si="2"/>
        <v/>
      </c>
      <c r="V29" s="1119"/>
      <c r="W29" s="1119"/>
      <c r="X29" s="1119"/>
      <c r="Y29" s="1119"/>
      <c r="Z29" s="1119"/>
      <c r="AA29" s="1119"/>
      <c r="AB29" s="1119"/>
      <c r="AC29" s="1119"/>
      <c r="AD29" s="1119"/>
      <c r="AE29" s="111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9" t="str">
        <f t="shared" si="2"/>
        <v/>
      </c>
      <c r="V30" s="1119"/>
      <c r="W30" s="1119"/>
      <c r="X30" s="1119"/>
      <c r="Y30" s="1119"/>
      <c r="Z30" s="1119"/>
      <c r="AA30" s="1119"/>
      <c r="AB30" s="1119"/>
      <c r="AC30" s="1119"/>
      <c r="AD30" s="1119"/>
      <c r="AE30" s="111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9" t="str">
        <f t="shared" si="2"/>
        <v/>
      </c>
      <c r="V31" s="1119"/>
      <c r="W31" s="1119"/>
      <c r="X31" s="1119"/>
      <c r="Y31" s="1119"/>
      <c r="Z31" s="1119"/>
      <c r="AA31" s="1119"/>
      <c r="AB31" s="1119"/>
      <c r="AC31" s="1119"/>
      <c r="AD31" s="1119"/>
      <c r="AE31" s="111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9" t="str">
        <f t="shared" si="2"/>
        <v/>
      </c>
      <c r="V32" s="1119"/>
      <c r="W32" s="1119"/>
      <c r="X32" s="1119"/>
      <c r="Y32" s="1119"/>
      <c r="Z32" s="1119"/>
      <c r="AA32" s="1119"/>
      <c r="AB32" s="1119"/>
      <c r="AC32" s="1119"/>
      <c r="AD32" s="1119"/>
      <c r="AE32" s="111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9" t="str">
        <f t="shared" si="2"/>
        <v/>
      </c>
      <c r="V33" s="1119"/>
      <c r="W33" s="1119"/>
      <c r="X33" s="1119"/>
      <c r="Y33" s="1119"/>
      <c r="Z33" s="1119"/>
      <c r="AA33" s="1119"/>
      <c r="AB33" s="1119"/>
      <c r="AC33" s="1119"/>
      <c r="AD33" s="1119"/>
      <c r="AE33" s="111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9" t="str">
        <f t="shared" si="2"/>
        <v/>
      </c>
      <c r="V34" s="1119"/>
      <c r="W34" s="1119"/>
      <c r="X34" s="1119"/>
      <c r="Y34" s="1119"/>
      <c r="Z34" s="1119"/>
      <c r="AA34" s="1119"/>
      <c r="AB34" s="1119"/>
      <c r="AC34" s="1119"/>
      <c r="AD34" s="1119"/>
      <c r="AE34" s="111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9" t="str">
        <f t="shared" si="2"/>
        <v/>
      </c>
      <c r="V35" s="1119"/>
      <c r="W35" s="1119"/>
      <c r="X35" s="1119"/>
      <c r="Y35" s="1119"/>
      <c r="Z35" s="1119"/>
      <c r="AA35" s="1119"/>
      <c r="AB35" s="1119"/>
      <c r="AC35" s="1119"/>
      <c r="AD35" s="1119"/>
      <c r="AE35" s="111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9" t="str">
        <f t="shared" si="2"/>
        <v/>
      </c>
      <c r="V36" s="1119"/>
      <c r="W36" s="1119"/>
      <c r="X36" s="1119"/>
      <c r="Y36" s="1119"/>
      <c r="Z36" s="1119"/>
      <c r="AA36" s="1119"/>
      <c r="AB36" s="1119"/>
      <c r="AC36" s="1119"/>
      <c r="AD36" s="1119"/>
      <c r="AE36" s="111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9" t="str">
        <f t="shared" si="2"/>
        <v/>
      </c>
      <c r="V37" s="1119"/>
      <c r="W37" s="1119"/>
      <c r="X37" s="1119"/>
      <c r="Y37" s="1119"/>
      <c r="Z37" s="1119"/>
      <c r="AA37" s="1119"/>
      <c r="AB37" s="1119"/>
      <c r="AC37" s="1119"/>
      <c r="AD37" s="1119"/>
      <c r="AE37" s="111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9" t="str">
        <f t="shared" si="2"/>
        <v/>
      </c>
      <c r="V38" s="1119"/>
      <c r="W38" s="1119"/>
      <c r="X38" s="1119"/>
      <c r="Y38" s="1119"/>
      <c r="Z38" s="1119"/>
      <c r="AA38" s="1119"/>
      <c r="AB38" s="1119"/>
      <c r="AC38" s="1119"/>
      <c r="AD38" s="1119"/>
      <c r="AE38" s="111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9" t="str">
        <f t="shared" si="2"/>
        <v/>
      </c>
      <c r="V39" s="1119"/>
      <c r="W39" s="1119"/>
      <c r="X39" s="1119"/>
      <c r="Y39" s="1119"/>
      <c r="Z39" s="1119"/>
      <c r="AA39" s="1119"/>
      <c r="AB39" s="1119"/>
      <c r="AC39" s="1119"/>
      <c r="AD39" s="1119"/>
      <c r="AE39" s="111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9" t="str">
        <f t="shared" si="2"/>
        <v/>
      </c>
      <c r="V40" s="1119"/>
      <c r="W40" s="1119"/>
      <c r="X40" s="1119"/>
      <c r="Y40" s="1119"/>
      <c r="Z40" s="1119"/>
      <c r="AA40" s="1119"/>
      <c r="AB40" s="1119"/>
      <c r="AC40" s="1119"/>
      <c r="AD40" s="1119"/>
      <c r="AE40" s="111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9" t="str">
        <f t="shared" si="2"/>
        <v/>
      </c>
      <c r="V41" s="1119"/>
      <c r="W41" s="1119"/>
      <c r="X41" s="1119"/>
      <c r="Y41" s="1119"/>
      <c r="Z41" s="1119"/>
      <c r="AA41" s="1119"/>
      <c r="AB41" s="1119"/>
      <c r="AC41" s="1119"/>
      <c r="AD41" s="1119"/>
      <c r="AE41" s="111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9" t="str">
        <f t="shared" si="2"/>
        <v/>
      </c>
      <c r="V42" s="1119"/>
      <c r="W42" s="1119"/>
      <c r="X42" s="1119"/>
      <c r="Y42" s="1119"/>
      <c r="Z42" s="1119"/>
      <c r="AA42" s="1119"/>
      <c r="AB42" s="1119"/>
      <c r="AC42" s="1119"/>
      <c r="AD42" s="1119"/>
      <c r="AE42" s="111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9" t="str">
        <f t="shared" si="2"/>
        <v/>
      </c>
      <c r="V43" s="1119"/>
      <c r="W43" s="1119"/>
      <c r="X43" s="1119"/>
      <c r="Y43" s="1119"/>
      <c r="Z43" s="1119"/>
      <c r="AA43" s="1119"/>
      <c r="AB43" s="1119"/>
      <c r="AC43" s="1119"/>
      <c r="AD43" s="1119"/>
      <c r="AE43" s="111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9" t="str">
        <f t="shared" si="2"/>
        <v/>
      </c>
      <c r="V44" s="1119"/>
      <c r="W44" s="1119"/>
      <c r="X44" s="1119"/>
      <c r="Y44" s="1119"/>
      <c r="Z44" s="1119"/>
      <c r="AA44" s="1119"/>
      <c r="AB44" s="1119"/>
      <c r="AC44" s="1119"/>
      <c r="AD44" s="1119"/>
      <c r="AE44" s="111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9" t="str">
        <f t="shared" si="2"/>
        <v/>
      </c>
      <c r="V45" s="1119"/>
      <c r="W45" s="1119"/>
      <c r="X45" s="1119"/>
      <c r="Y45" s="1119"/>
      <c r="Z45" s="1119"/>
      <c r="AA45" s="1119"/>
      <c r="AB45" s="1119"/>
      <c r="AC45" s="1119"/>
      <c r="AD45" s="1119"/>
      <c r="AE45" s="111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9" t="str">
        <f t="shared" si="2"/>
        <v/>
      </c>
      <c r="V46" s="1119"/>
      <c r="W46" s="1119"/>
      <c r="X46" s="1119"/>
      <c r="Y46" s="1119"/>
      <c r="Z46" s="1119"/>
      <c r="AA46" s="1119"/>
      <c r="AB46" s="1119"/>
      <c r="AC46" s="1119"/>
      <c r="AD46" s="1119"/>
      <c r="AE46" s="111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9" t="str">
        <f t="shared" si="2"/>
        <v/>
      </c>
      <c r="V47" s="1119"/>
      <c r="W47" s="1119"/>
      <c r="X47" s="1119"/>
      <c r="Y47" s="1119"/>
      <c r="Z47" s="1119"/>
      <c r="AA47" s="1119"/>
      <c r="AB47" s="1119"/>
      <c r="AC47" s="1119"/>
      <c r="AD47" s="1119"/>
      <c r="AE47" s="111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9" t="str">
        <f t="shared" si="2"/>
        <v/>
      </c>
      <c r="V48" s="1119"/>
      <c r="W48" s="1119"/>
      <c r="X48" s="1119"/>
      <c r="Y48" s="1119"/>
      <c r="Z48" s="1119"/>
      <c r="AA48" s="1119"/>
      <c r="AB48" s="1119"/>
      <c r="AC48" s="1119"/>
      <c r="AD48" s="1119"/>
      <c r="AE48" s="111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9" t="str">
        <f t="shared" si="2"/>
        <v/>
      </c>
      <c r="V49" s="1119"/>
      <c r="W49" s="1119"/>
      <c r="X49" s="1119"/>
      <c r="Y49" s="1119"/>
      <c r="Z49" s="1119"/>
      <c r="AA49" s="1119"/>
      <c r="AB49" s="1119"/>
      <c r="AC49" s="1119"/>
      <c r="AD49" s="1119"/>
      <c r="AE49" s="111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9" t="str">
        <f t="shared" si="2"/>
        <v/>
      </c>
      <c r="V50" s="1119"/>
      <c r="W50" s="1119"/>
      <c r="X50" s="1119"/>
      <c r="Y50" s="1119"/>
      <c r="Z50" s="1119"/>
      <c r="AA50" s="1119"/>
      <c r="AB50" s="1119"/>
      <c r="AC50" s="1119"/>
      <c r="AD50" s="1119"/>
      <c r="AE50" s="111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9" t="str">
        <f t="shared" si="2"/>
        <v/>
      </c>
      <c r="V51" s="1119"/>
      <c r="W51" s="1119"/>
      <c r="X51" s="1119"/>
      <c r="Y51" s="1119"/>
      <c r="Z51" s="1119"/>
      <c r="AA51" s="1119"/>
      <c r="AB51" s="1119"/>
      <c r="AC51" s="1119"/>
      <c r="AD51" s="1119"/>
      <c r="AE51" s="111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9" t="str">
        <f t="shared" si="2"/>
        <v/>
      </c>
      <c r="V52" s="1119"/>
      <c r="W52" s="1119"/>
      <c r="X52" s="1119"/>
      <c r="Y52" s="1119"/>
      <c r="Z52" s="1119"/>
      <c r="AA52" s="1119"/>
      <c r="AB52" s="1119"/>
      <c r="AC52" s="1119"/>
      <c r="AD52" s="1119"/>
      <c r="AE52" s="111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9" t="str">
        <f t="shared" si="2"/>
        <v/>
      </c>
      <c r="V53" s="1119"/>
      <c r="W53" s="1119"/>
      <c r="X53" s="1119"/>
      <c r="Y53" s="1119"/>
      <c r="Z53" s="1119"/>
      <c r="AA53" s="1119"/>
      <c r="AB53" s="1119"/>
      <c r="AC53" s="1119"/>
      <c r="AD53" s="1119"/>
      <c r="AE53" s="111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9" t="str">
        <f t="shared" si="2"/>
        <v/>
      </c>
      <c r="V54" s="1119"/>
      <c r="W54" s="1119"/>
      <c r="X54" s="1119"/>
      <c r="Y54" s="1119"/>
      <c r="Z54" s="1119"/>
      <c r="AA54" s="1119"/>
      <c r="AB54" s="1119"/>
      <c r="AC54" s="1119"/>
      <c r="AD54" s="1119"/>
      <c r="AE54" s="111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9" t="str">
        <f t="shared" si="2"/>
        <v/>
      </c>
      <c r="V55" s="1119"/>
      <c r="W55" s="1119"/>
      <c r="X55" s="1119"/>
      <c r="Y55" s="1119"/>
      <c r="Z55" s="1119"/>
      <c r="AA55" s="1119"/>
      <c r="AB55" s="1119"/>
      <c r="AC55" s="1119"/>
      <c r="AD55" s="1119"/>
      <c r="AE55" s="111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9" t="str">
        <f t="shared" si="2"/>
        <v/>
      </c>
      <c r="V56" s="1119"/>
      <c r="W56" s="1119"/>
      <c r="X56" s="1119"/>
      <c r="Y56" s="1119"/>
      <c r="Z56" s="1119"/>
      <c r="AA56" s="1119"/>
      <c r="AB56" s="1119"/>
      <c r="AC56" s="1119"/>
      <c r="AD56" s="1119"/>
      <c r="AE56" s="111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9" t="str">
        <f t="shared" si="2"/>
        <v/>
      </c>
      <c r="V57" s="1119"/>
      <c r="W57" s="1119"/>
      <c r="X57" s="1119"/>
      <c r="Y57" s="1119"/>
      <c r="Z57" s="1119"/>
      <c r="AA57" s="1119"/>
      <c r="AB57" s="1119"/>
      <c r="AC57" s="1119"/>
      <c r="AD57" s="1119"/>
      <c r="AE57" s="111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581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582</v>
      </c>
      <c r="C3" s="1413"/>
      <c r="D3" s="1413"/>
      <c r="E3" s="1413"/>
      <c r="F3" s="1413"/>
      <c r="G3" s="1413"/>
      <c r="H3" s="1413"/>
      <c r="I3" s="1413"/>
      <c r="J3" s="558"/>
    </row>
    <row r="4" spans="1:10" s="559" customFormat="1" ht="25.2" customHeight="1">
      <c r="A4" s="558"/>
      <c r="B4" s="1409" t="s">
        <v>583</v>
      </c>
      <c r="C4" s="1410"/>
      <c r="D4" s="1410"/>
      <c r="E4" s="1410"/>
      <c r="F4" s="1410"/>
      <c r="G4" s="1410"/>
      <c r="H4" s="1410"/>
      <c r="I4" s="1411"/>
      <c r="J4" s="558"/>
    </row>
    <row r="5" spans="1:10" s="559" customFormat="1" ht="25.2" customHeight="1">
      <c r="A5" s="558"/>
      <c r="B5" s="560" t="s">
        <v>584</v>
      </c>
      <c r="C5" s="1409" t="s">
        <v>585</v>
      </c>
      <c r="D5" s="1410"/>
      <c r="E5" s="1410"/>
      <c r="F5" s="1410"/>
      <c r="G5" s="1410"/>
      <c r="H5" s="1410"/>
      <c r="I5" s="1411"/>
      <c r="J5" s="558"/>
    </row>
    <row r="6" spans="1:10" s="559" customFormat="1" ht="25.2" customHeight="1">
      <c r="A6" s="558"/>
      <c r="B6" s="560" t="s">
        <v>586</v>
      </c>
      <c r="C6" s="1409" t="s">
        <v>587</v>
      </c>
      <c r="D6" s="1410"/>
      <c r="E6" s="1410"/>
      <c r="F6" s="1410"/>
      <c r="G6" s="1410"/>
      <c r="H6" s="1410"/>
      <c r="I6" s="1411"/>
      <c r="J6" s="558"/>
    </row>
    <row r="7" spans="1:10" s="559" customFormat="1" ht="25.2" customHeight="1">
      <c r="A7" s="558"/>
      <c r="B7" s="560" t="s">
        <v>588</v>
      </c>
      <c r="C7" s="1409" t="s">
        <v>589</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590</v>
      </c>
      <c r="C9" s="1413"/>
      <c r="D9" s="1413"/>
      <c r="E9" s="1413"/>
      <c r="F9" s="1413"/>
      <c r="G9" s="1413"/>
      <c r="H9" s="1413"/>
      <c r="I9" s="1413"/>
      <c r="J9" s="558"/>
    </row>
    <row r="10" spans="1:10" s="559" customFormat="1" ht="25.2" customHeight="1">
      <c r="A10" s="558"/>
      <c r="B10" s="1409" t="s">
        <v>591</v>
      </c>
      <c r="C10" s="1410"/>
      <c r="D10" s="1410"/>
      <c r="E10" s="1410"/>
      <c r="F10" s="1410"/>
      <c r="G10" s="1410"/>
      <c r="H10" s="1410"/>
      <c r="I10" s="1411"/>
      <c r="J10" s="558"/>
    </row>
    <row r="11" spans="1:10" s="559" customFormat="1" ht="56.4" customHeight="1">
      <c r="A11" s="558"/>
      <c r="B11" s="1414" t="s">
        <v>584</v>
      </c>
      <c r="C11" s="1396" t="s">
        <v>592</v>
      </c>
      <c r="D11" s="1397"/>
      <c r="E11" s="1397"/>
      <c r="F11" s="1397"/>
      <c r="G11" s="1397"/>
      <c r="H11" s="1397"/>
      <c r="I11" s="1398"/>
      <c r="J11" s="558"/>
    </row>
    <row r="12" spans="1:10" s="559" customFormat="1" ht="54.6" customHeight="1">
      <c r="A12" s="558"/>
      <c r="B12" s="1414"/>
      <c r="C12" s="1415" t="s">
        <v>593</v>
      </c>
      <c r="D12" s="560" t="s">
        <v>264</v>
      </c>
      <c r="E12" s="1396" t="s">
        <v>594</v>
      </c>
      <c r="F12" s="1397"/>
      <c r="G12" s="1397"/>
      <c r="H12" s="1397"/>
      <c r="I12" s="1398"/>
    </row>
    <row r="13" spans="1:10" s="559" customFormat="1" ht="32.4" customHeight="1">
      <c r="A13" s="558"/>
      <c r="B13" s="1414"/>
      <c r="C13" s="1416"/>
      <c r="D13" s="560" t="s">
        <v>267</v>
      </c>
      <c r="E13" s="1396" t="s">
        <v>595</v>
      </c>
      <c r="F13" s="1397"/>
      <c r="G13" s="1397"/>
      <c r="H13" s="1397"/>
      <c r="I13" s="1398"/>
    </row>
    <row r="14" spans="1:10" s="559" customFormat="1" ht="25.2" customHeight="1">
      <c r="A14" s="558"/>
      <c r="B14" s="560" t="s">
        <v>586</v>
      </c>
      <c r="C14" s="1409" t="s">
        <v>596</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 customHeight="1">
      <c r="A17" s="558"/>
      <c r="B17" s="565" t="s">
        <v>584</v>
      </c>
      <c r="C17" s="1396" t="s">
        <v>598</v>
      </c>
      <c r="D17" s="1397"/>
      <c r="E17" s="1397"/>
      <c r="F17" s="1397"/>
      <c r="G17" s="1397"/>
      <c r="H17" s="1397"/>
      <c r="I17" s="1398"/>
      <c r="J17" s="566"/>
    </row>
    <row r="18" spans="1:10" s="559" customFormat="1" ht="49.95" customHeight="1">
      <c r="A18" s="558"/>
      <c r="B18" s="567"/>
      <c r="C18" s="1415" t="s">
        <v>599</v>
      </c>
      <c r="D18" s="560" t="s">
        <v>264</v>
      </c>
      <c r="E18" s="1396" t="s">
        <v>600</v>
      </c>
      <c r="F18" s="1397"/>
      <c r="G18" s="1397"/>
      <c r="H18" s="1397"/>
      <c r="I18" s="1398"/>
    </row>
    <row r="19" spans="1:10" s="559" customFormat="1" ht="76.2" customHeight="1">
      <c r="A19" s="558"/>
      <c r="B19" s="567"/>
      <c r="C19" s="1417"/>
      <c r="D19" s="560" t="s">
        <v>267</v>
      </c>
      <c r="E19" s="1396" t="s">
        <v>601</v>
      </c>
      <c r="F19" s="1397"/>
      <c r="G19" s="1397"/>
      <c r="H19" s="1397"/>
      <c r="I19" s="1398"/>
    </row>
    <row r="20" spans="1:10" s="559" customFormat="1" ht="78.599999999999994" customHeight="1">
      <c r="A20" s="558"/>
      <c r="B20" s="568"/>
      <c r="C20" s="1416"/>
      <c r="D20" s="560" t="s">
        <v>270</v>
      </c>
      <c r="E20" s="1396" t="s">
        <v>602</v>
      </c>
      <c r="F20" s="1397"/>
      <c r="G20" s="1397"/>
      <c r="H20" s="1397"/>
      <c r="I20" s="1398"/>
    </row>
    <row r="21" spans="1:10" s="559" customFormat="1" ht="25.2" customHeight="1">
      <c r="A21" s="558"/>
      <c r="B21" s="568" t="s">
        <v>586</v>
      </c>
      <c r="C21" s="1412" t="s">
        <v>596</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603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604</v>
      </c>
      <c r="B25" s="539"/>
      <c r="C25" s="539"/>
      <c r="D25" s="539"/>
      <c r="E25" s="539"/>
      <c r="F25" s="539"/>
      <c r="G25" s="539"/>
      <c r="H25" s="539"/>
      <c r="I25" s="539"/>
    </row>
    <row r="26" spans="1:10" ht="42">
      <c r="A26" s="541" t="s">
        <v>605</v>
      </c>
      <c r="B26" s="542" t="s">
        <v>606</v>
      </c>
      <c r="C26" s="542" t="s">
        <v>607</v>
      </c>
      <c r="D26" s="1400" t="s">
        <v>608</v>
      </c>
      <c r="E26" s="1401"/>
      <c r="F26" s="542" t="s">
        <v>609</v>
      </c>
      <c r="G26" s="543" t="s">
        <v>610</v>
      </c>
      <c r="H26" s="543" t="s">
        <v>611</v>
      </c>
      <c r="I26" s="543" t="s">
        <v>612</v>
      </c>
    </row>
    <row r="27" spans="1:10" ht="115.2" customHeight="1">
      <c r="A27" s="544" t="s">
        <v>613</v>
      </c>
      <c r="B27" s="545" t="s">
        <v>614</v>
      </c>
      <c r="C27" s="546" t="s">
        <v>615</v>
      </c>
      <c r="D27" s="1394" t="s">
        <v>616</v>
      </c>
      <c r="E27" s="1395"/>
      <c r="F27" s="546" t="s">
        <v>617</v>
      </c>
      <c r="G27" s="546" t="s">
        <v>618</v>
      </c>
      <c r="H27" s="546" t="s">
        <v>619</v>
      </c>
      <c r="I27" s="546" t="s">
        <v>620</v>
      </c>
    </row>
    <row r="28" spans="1:10" ht="145.94999999999999" customHeight="1">
      <c r="A28" s="544" t="s">
        <v>613</v>
      </c>
      <c r="B28" s="545" t="s">
        <v>621</v>
      </c>
      <c r="C28" s="546" t="s">
        <v>622</v>
      </c>
      <c r="D28" s="1394" t="s">
        <v>623</v>
      </c>
      <c r="E28" s="1395"/>
      <c r="F28" s="546" t="s">
        <v>624</v>
      </c>
      <c r="G28" s="546" t="s">
        <v>625</v>
      </c>
      <c r="H28" s="546" t="s">
        <v>626</v>
      </c>
      <c r="I28" s="546" t="s">
        <v>620</v>
      </c>
    </row>
    <row r="29" spans="1:10" ht="168">
      <c r="A29" s="544" t="s">
        <v>627</v>
      </c>
      <c r="B29" s="545" t="s">
        <v>628</v>
      </c>
      <c r="C29" s="546" t="s">
        <v>629</v>
      </c>
      <c r="D29" s="1394" t="s">
        <v>630</v>
      </c>
      <c r="E29" s="1395"/>
      <c r="F29" s="546" t="s">
        <v>631</v>
      </c>
      <c r="G29" s="546" t="s">
        <v>632</v>
      </c>
      <c r="H29" s="546" t="s">
        <v>633</v>
      </c>
      <c r="I29" s="546" t="s">
        <v>634</v>
      </c>
    </row>
    <row r="30" spans="1:10" ht="147">
      <c r="A30" s="544" t="s">
        <v>635</v>
      </c>
      <c r="B30" s="541"/>
      <c r="C30" s="546" t="s">
        <v>636</v>
      </c>
      <c r="D30" s="1394" t="s">
        <v>637</v>
      </c>
      <c r="E30" s="1395"/>
      <c r="F30" s="546" t="s">
        <v>638</v>
      </c>
      <c r="G30" s="546" t="s">
        <v>639</v>
      </c>
      <c r="H30" s="546" t="s">
        <v>640</v>
      </c>
      <c r="I30" s="546" t="s">
        <v>641</v>
      </c>
    </row>
    <row r="31" spans="1:10" ht="147">
      <c r="A31" s="544" t="s">
        <v>642</v>
      </c>
      <c r="B31" s="541"/>
      <c r="C31" s="546" t="s">
        <v>643</v>
      </c>
      <c r="D31" s="1394" t="s">
        <v>644</v>
      </c>
      <c r="E31" s="1395"/>
      <c r="F31" s="546" t="s">
        <v>645</v>
      </c>
      <c r="G31" s="546" t="s">
        <v>646</v>
      </c>
      <c r="H31" s="546" t="s">
        <v>647</v>
      </c>
      <c r="I31" s="546" t="s">
        <v>648</v>
      </c>
    </row>
    <row r="32" spans="1:10" ht="23.4">
      <c r="A32" s="1405" t="s">
        <v>649</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650</v>
      </c>
      <c r="B34" s="548"/>
      <c r="C34" s="548"/>
      <c r="D34" s="548"/>
      <c r="E34" s="548"/>
      <c r="F34" s="548"/>
      <c r="G34" s="548"/>
      <c r="H34" s="548"/>
      <c r="I34" s="548"/>
    </row>
    <row r="35" spans="1:9" ht="23.4">
      <c r="A35" s="1402" t="s">
        <v>651</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652</v>
      </c>
      <c r="B37" s="539"/>
      <c r="C37" s="551"/>
      <c r="D37" s="551"/>
      <c r="E37" s="539"/>
      <c r="F37" s="539"/>
      <c r="G37" s="539"/>
      <c r="H37" s="539"/>
      <c r="I37" s="539"/>
    </row>
    <row r="38" spans="1:9" ht="46.8">
      <c r="A38" s="1406" t="s">
        <v>653</v>
      </c>
      <c r="B38" s="1407"/>
      <c r="C38" s="552" t="s">
        <v>607</v>
      </c>
      <c r="D38" s="553" t="s">
        <v>654</v>
      </c>
      <c r="E38" s="553" t="s">
        <v>655</v>
      </c>
      <c r="F38" s="553" t="s">
        <v>656</v>
      </c>
      <c r="G38" s="554"/>
      <c r="H38" s="554"/>
      <c r="I38" s="554"/>
    </row>
    <row r="39" spans="1:9" ht="93.6">
      <c r="A39" s="1408" t="s">
        <v>657</v>
      </c>
      <c r="B39" s="1407"/>
      <c r="C39" s="555" t="s">
        <v>629</v>
      </c>
      <c r="D39" s="555" t="s">
        <v>633</v>
      </c>
      <c r="E39" s="555" t="s">
        <v>658</v>
      </c>
      <c r="F39" s="555" t="s">
        <v>659</v>
      </c>
      <c r="G39" s="554"/>
      <c r="H39" s="554"/>
      <c r="I39" s="554"/>
    </row>
    <row r="40" spans="1:9" ht="82.2">
      <c r="A40" s="1408" t="s">
        <v>660</v>
      </c>
      <c r="B40" s="1407"/>
      <c r="C40" s="555" t="s">
        <v>636</v>
      </c>
      <c r="D40" s="555" t="s">
        <v>640</v>
      </c>
      <c r="E40" s="555" t="s">
        <v>661</v>
      </c>
      <c r="F40" s="556" t="s">
        <v>662</v>
      </c>
      <c r="G40" s="539"/>
      <c r="H40" s="539"/>
      <c r="I40" s="539"/>
    </row>
    <row r="41" spans="1:9" ht="82.2">
      <c r="A41" s="1408" t="s">
        <v>663</v>
      </c>
      <c r="B41" s="1407"/>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
      <c r="A43" s="1399" t="s">
        <v>649</v>
      </c>
      <c r="B43" s="1399"/>
      <c r="C43" s="1399"/>
      <c r="D43" s="1399"/>
      <c r="E43" s="1399"/>
      <c r="F43" s="1399"/>
      <c r="G43" s="1399"/>
      <c r="H43" s="1399"/>
      <c r="I43" s="1399"/>
    </row>
    <row r="44" spans="1:9" ht="23.4">
      <c r="A44" s="548" t="s">
        <v>650</v>
      </c>
      <c r="B44" s="548"/>
      <c r="C44" s="548"/>
      <c r="D44" s="548"/>
      <c r="E44" s="548"/>
      <c r="F44" s="548"/>
      <c r="G44" s="548"/>
      <c r="H44" s="548"/>
      <c r="I44" s="548"/>
    </row>
    <row r="45" spans="1:9" ht="23.4">
      <c r="A45" s="1402" t="s">
        <v>651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8"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8"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8"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8"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8"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8"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8"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8"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9" t="s">
        <v>2595</v>
      </c>
      <c r="B2" s="1452" t="s">
        <v>675</v>
      </c>
      <c r="C2" s="1455" t="s">
        <v>2596</v>
      </c>
      <c r="D2" s="1456"/>
      <c r="E2" s="1456"/>
      <c r="F2" s="1421"/>
      <c r="G2" s="1431" t="s">
        <v>2597</v>
      </c>
      <c r="H2" s="1424"/>
      <c r="I2" s="1457"/>
      <c r="J2" s="1431" t="s">
        <v>2598</v>
      </c>
      <c r="K2" s="1457"/>
      <c r="L2" s="1459" t="s">
        <v>2599</v>
      </c>
      <c r="M2" s="1460"/>
      <c r="N2" s="1460"/>
      <c r="O2" s="1460"/>
      <c r="P2" s="1460"/>
      <c r="Q2" s="1460"/>
      <c r="R2" s="1460"/>
      <c r="S2" s="1460"/>
      <c r="T2" s="1460"/>
      <c r="U2" s="1460"/>
      <c r="V2" s="1460"/>
      <c r="W2" s="1460"/>
      <c r="X2" s="1460"/>
      <c r="Y2" s="1460"/>
      <c r="Z2" s="1460"/>
      <c r="AA2" s="1460"/>
      <c r="AB2" s="1460"/>
      <c r="AC2" s="1460"/>
      <c r="AD2" s="1461"/>
      <c r="AE2" s="1418" t="s">
        <v>2600</v>
      </c>
      <c r="AF2" s="170"/>
      <c r="AG2" s="1434" t="s">
        <v>2601</v>
      </c>
      <c r="AH2" s="1446" t="s">
        <v>55</v>
      </c>
      <c r="AI2" s="1437" t="s">
        <v>2602</v>
      </c>
      <c r="AJ2" s="1438"/>
      <c r="AK2" s="1439"/>
      <c r="AM2" s="173" t="s">
        <v>2603</v>
      </c>
      <c r="AO2" s="9" t="s">
        <v>476</v>
      </c>
      <c r="AQ2" s="1431" t="s">
        <v>2596</v>
      </c>
      <c r="AR2" s="1424" t="s">
        <v>2597</v>
      </c>
      <c r="AS2" s="1424" t="s">
        <v>2598</v>
      </c>
      <c r="AT2" s="1424" t="s">
        <v>2604</v>
      </c>
      <c r="AU2" s="1424" t="s">
        <v>2605</v>
      </c>
      <c r="AV2" s="1424"/>
      <c r="AW2" s="1424"/>
      <c r="AX2" s="1424"/>
      <c r="AY2" s="1424"/>
      <c r="AZ2" s="1421"/>
      <c r="BB2" s="1427" t="s">
        <v>2601</v>
      </c>
      <c r="BC2" s="1421" t="s">
        <v>2606</v>
      </c>
      <c r="BE2" s="1418" t="s">
        <v>2607</v>
      </c>
    </row>
    <row r="3" spans="1:57" ht="12.6" thickBot="1">
      <c r="A3" s="1450"/>
      <c r="B3" s="1453"/>
      <c r="C3" s="1432" t="s">
        <v>2608</v>
      </c>
      <c r="D3" s="1425"/>
      <c r="E3" s="1425"/>
      <c r="F3" s="1458"/>
      <c r="G3" s="1432" t="s">
        <v>2609</v>
      </c>
      <c r="H3" s="1425"/>
      <c r="I3" s="1458"/>
      <c r="J3" s="1432"/>
      <c r="K3" s="1458"/>
      <c r="L3" s="1462" t="s">
        <v>2610</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483</v>
      </c>
      <c r="AQ3" s="1432"/>
      <c r="AR3" s="1425"/>
      <c r="AS3" s="1425"/>
      <c r="AT3" s="1425"/>
      <c r="AU3" s="1425"/>
      <c r="AV3" s="1425"/>
      <c r="AW3" s="1425"/>
      <c r="AX3" s="1425"/>
      <c r="AY3" s="1425"/>
      <c r="AZ3" s="1422"/>
      <c r="BB3" s="1428"/>
      <c r="BC3" s="1422"/>
      <c r="BE3" s="1419"/>
    </row>
    <row r="4" spans="1:57" ht="24.6" thickBot="1">
      <c r="A4" s="1451"/>
      <c r="B4" s="1454"/>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36"/>
      <c r="AH4" s="1448"/>
      <c r="AI4" s="1443"/>
      <c r="AJ4" s="1444"/>
      <c r="AK4" s="1445"/>
      <c r="AO4" s="7" t="s">
        <v>484</v>
      </c>
      <c r="AQ4" s="1433"/>
      <c r="AR4" s="1426"/>
      <c r="AS4" s="1426"/>
      <c r="AT4" s="1426"/>
      <c r="AU4" s="1426"/>
      <c r="AV4" s="1426"/>
      <c r="AW4" s="1426"/>
      <c r="AX4" s="1426"/>
      <c r="AY4" s="1426"/>
      <c r="AZ4" s="175" t="s">
        <v>2620</v>
      </c>
      <c r="BB4" s="1429"/>
      <c r="BC4" s="1423"/>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30" t="s">
        <v>2647</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C465B9F-4D3C-4F8D-B644-FD6C0036EE33}"/>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